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0050" tabRatio="446" activeTab="0"/>
  </bookViews>
  <sheets>
    <sheet name="Fondo 2018" sheetId="1" r:id="rId1"/>
    <sheet name="Calcolo limite" sheetId="2" r:id="rId2"/>
    <sheet name="calcolo differenziale" sheetId="3" r:id="rId3"/>
    <sheet name="recupero RIA e PEO Testa B" sheetId="4" r:id="rId4"/>
  </sheets>
  <definedNames>
    <definedName name="OLE_LINK2">#N/A</definedName>
  </definedNames>
  <calcPr fullCalcOnLoad="1"/>
</workbook>
</file>

<file path=xl/comments3.xml><?xml version="1.0" encoding="utf-8"?>
<comments xmlns="http://schemas.openxmlformats.org/spreadsheetml/2006/main">
  <authors>
    <author>Alberto</author>
  </authors>
  <commentList>
    <comment ref="N4" authorId="0">
      <text>
        <r>
          <rPr>
            <sz val="9"/>
            <color indexed="8"/>
            <rFont val="Tahoma"/>
            <family val="2"/>
          </rPr>
          <t xml:space="preserve">
</t>
        </r>
        <r>
          <rPr>
            <sz val="9"/>
            <color indexed="8"/>
            <rFont val="Tahoma"/>
            <family val="2"/>
          </rPr>
          <t xml:space="preserve">inserire numero dip al 1/4/2018
</t>
        </r>
      </text>
    </comment>
  </commentList>
</comments>
</file>

<file path=xl/sharedStrings.xml><?xml version="1.0" encoding="utf-8"?>
<sst xmlns="http://schemas.openxmlformats.org/spreadsheetml/2006/main" count="178" uniqueCount="155">
  <si>
    <t>IMPORTI</t>
  </si>
  <si>
    <t>UTILIZZO RISORSE VARIABILI</t>
  </si>
  <si>
    <t>RIEPILOGO GENERALE</t>
  </si>
  <si>
    <t>TOTALE UTILIZZO</t>
  </si>
  <si>
    <t>DISPONIBILITA'</t>
  </si>
  <si>
    <t>RISORSE CHE NON TRANSITANO NEL FONDO</t>
  </si>
  <si>
    <t>TOTALE RISORSE DISPONIBILI</t>
  </si>
  <si>
    <t>FONTI DI FINANZIAMENTO STABILI</t>
  </si>
  <si>
    <t>SOMMA RISORSE STABILI</t>
  </si>
  <si>
    <t>FONTI DI FINANZIAMENTO VARIABILI NON SOGGETTE AL LIMITE</t>
  </si>
  <si>
    <t>SOMMA RISORSE VARIABILI NON SOGGETTE AL LIMITE</t>
  </si>
  <si>
    <t>SOMMA RISORSE VARIABILI SOGGETTE AL LIMITE</t>
  </si>
  <si>
    <t>FONTI DI FINANZIAMENTO VARIABILI SOGGETTE AL LIMITE</t>
  </si>
  <si>
    <t>TOTALE PARZIALE RISORSE DISPONIBILI PER IL FONDO SALARIO ACCESSORIO</t>
  </si>
  <si>
    <t>UTILIZZO RISORSE STABILI</t>
  </si>
  <si>
    <t>SOMMA UTILIZZO RISORSE STABILI</t>
  </si>
  <si>
    <t>SOMMA UTILIZZO RISORSE VARIABILI</t>
  </si>
  <si>
    <t>RIEPILOGO PARZIALE</t>
  </si>
  <si>
    <t>taglio</t>
  </si>
  <si>
    <t>quantificazione fondo anno corrente</t>
  </si>
  <si>
    <t>calcolo eventuale decurtazione anno 2018</t>
  </si>
  <si>
    <t>Fondo lavoro straordinario  (ART. 14 CCNL 01.04.1999)</t>
  </si>
  <si>
    <t>Verifica destinazione prevalente dei trattamenti economici all'art. 68 c. 3 riferito al c. 2 lett. a), b), c), d), e) e f)</t>
  </si>
  <si>
    <t>Verifica destinazione almeno del 30% dei trattamenti economici all'art. 68 c. 3 riferito al c. 2 lett. a)</t>
  </si>
  <si>
    <t>fondo salario accessorio</t>
  </si>
  <si>
    <t>fondo dirigenza</t>
  </si>
  <si>
    <t>maggiorazione posizione e risultato segretario</t>
  </si>
  <si>
    <t>ammontare salario accessorio 2016</t>
  </si>
  <si>
    <t>calcolo limite salario accessorio 2016</t>
  </si>
  <si>
    <t>ammontare salario accessorio anno corrente</t>
  </si>
  <si>
    <t>fondo definitivo anno corrente</t>
  </si>
  <si>
    <t>Totale parziale risorse disponibili per il fondo anno corrente ai fini del confronto con il tetto complessivo del salario accessorio dell'anno 2016</t>
  </si>
  <si>
    <t>Fondo posizioni organizzative e risultato</t>
  </si>
  <si>
    <r>
      <t xml:space="preserve">Art. 67 del CCNL del 21.05.2018 c. 1 </t>
    </r>
    <r>
      <rPr>
        <sz val="10"/>
        <color indexed="8"/>
        <rFont val="Calibri"/>
        <family val="2"/>
      </rPr>
      <t>Unico importo del fondo del salario accessorio consolidato all'anno 2017.</t>
    </r>
  </si>
  <si>
    <r>
      <t xml:space="preserve">Art. 67 del CCNL del 21.05.2018 c. 1 </t>
    </r>
    <r>
      <rPr>
        <sz val="10"/>
        <color indexed="8"/>
        <rFont val="Calibri"/>
        <family val="2"/>
      </rPr>
      <t>Alte professionalità 0,20% monte salari 2001, esclusa la quota relativa all dirigenza, nel caso in cui tali risorse non siano state utilizzate (da inserire solo se l'importo annuale non è stato già ricompreso nell'unico importo storicizzato).</t>
    </r>
  </si>
  <si>
    <r>
      <rPr>
        <b/>
        <sz val="10"/>
        <color indexed="8"/>
        <rFont val="Calibri"/>
        <family val="2"/>
      </rPr>
      <t>Art. 67 del CCNL del 21.05.2018 c. 2 lett. d)</t>
    </r>
    <r>
      <rPr>
        <sz val="10"/>
        <color indexed="8"/>
        <rFont val="Calibri"/>
        <family val="2"/>
      </rPr>
      <t xml:space="preserve"> Eventuali risorse riassorbite ai sensi dell’art. 2, comma 3 del decreto legislativo 30 marzo 2001, n. 165/2001 (trattamenti economici più favorevoli in godimento).</t>
    </r>
  </si>
  <si>
    <r>
      <rPr>
        <b/>
        <sz val="10"/>
        <color indexed="8"/>
        <rFont val="Calibri"/>
        <family val="2"/>
      </rPr>
      <t xml:space="preserve">Art. 15 del CCNL 1/4/1999 c. 1 lett. l) - art. 67 del CCNL del 21.05.2018 c. 2 lett. e) </t>
    </r>
    <r>
      <rPr>
        <sz val="10"/>
        <color indexed="8"/>
        <rFont val="Calibri"/>
        <family val="2"/>
      </rPr>
      <t>Somme connesse al trattamento economico accessorio del personale trasferito agli enti del comparto a seguito processi di decentramento e delega di funzioni.</t>
    </r>
  </si>
  <si>
    <r>
      <t xml:space="preserve">Art. 15 del CCNL 1/4/1999 c. 1 lett. i) - art. 67 del CCNL del 21.05.2018 c. 2 lett. f) </t>
    </r>
    <r>
      <rPr>
        <sz val="10"/>
        <color indexed="8"/>
        <rFont val="Calibri"/>
        <family val="2"/>
      </rPr>
      <t>Per le Regioni, quota minori oneri dalla riduzione stabile di posti in organico qualifica dirigenziale, fino a 0,2% monte salari della stessa dirigenza, da destinare al fondo di cui all’art. 17, c. 2, lett. c); sono fatti salvi gli accordi di miglior favore.</t>
    </r>
  </si>
  <si>
    <r>
      <t>Art. 14 del CCNL 1/4/1999 c. 3</t>
    </r>
    <r>
      <rPr>
        <sz val="10"/>
        <color indexed="8"/>
        <rFont val="Calibri"/>
        <family val="2"/>
      </rPr>
      <t xml:space="preserve"> </t>
    </r>
    <r>
      <rPr>
        <b/>
        <sz val="10"/>
        <color indexed="8"/>
        <rFont val="Calibri"/>
        <family val="2"/>
      </rPr>
      <t>- art. 67 del CCNL del 21.05.2018 c. 2 lett. g)</t>
    </r>
    <r>
      <rPr>
        <sz val="10"/>
        <color indexed="8"/>
        <rFont val="Calibri"/>
        <family val="2"/>
      </rPr>
      <t xml:space="preserve"> Riduzione stabile dello straordinario.</t>
    </r>
  </si>
  <si>
    <r>
      <rPr>
        <b/>
        <sz val="10"/>
        <color indexed="8"/>
        <rFont val="Calibri"/>
        <family val="2"/>
      </rPr>
      <t>Art. 15 del CCNL 1/4/199 c. 5 - art. 67 del CCNL del 21.05.2018 c. 2 lett. h)</t>
    </r>
    <r>
      <rPr>
        <sz val="10"/>
        <color indexed="8"/>
        <rFont val="Calibri"/>
        <family val="2"/>
      </rPr>
      <t xml:space="preserve"> Incrementi per gli effetti derivanti dall’incremento delle dotazioni organiche.</t>
    </r>
  </si>
  <si>
    <r>
      <rPr>
        <b/>
        <sz val="10"/>
        <color indexed="8"/>
        <rFont val="Calibri"/>
        <family val="2"/>
      </rPr>
      <t>Eventuali riduzioni del fondo</t>
    </r>
    <r>
      <rPr>
        <sz val="10"/>
        <color indexed="8"/>
        <rFont val="Calibri"/>
        <family val="2"/>
      </rPr>
      <t xml:space="preserve"> per personale ATA, posizioni organizzative, processi di esternalizzazione o trasferimento di personale</t>
    </r>
  </si>
  <si>
    <r>
      <rPr>
        <b/>
        <sz val="10"/>
        <color indexed="8"/>
        <rFont val="Calibri"/>
        <family val="2"/>
      </rPr>
      <t xml:space="preserve">Art. 67 c. 1 CCNL 21.05.2018 </t>
    </r>
    <r>
      <rPr>
        <sz val="10"/>
        <color indexed="8"/>
        <rFont val="Calibri"/>
        <family val="2"/>
      </rPr>
      <t>decurtazione fondo posizioni organizzative e risultato per gli enti con la dirigenza.</t>
    </r>
  </si>
  <si>
    <r>
      <rPr>
        <b/>
        <sz val="10"/>
        <color indexed="8"/>
        <rFont val="Calibri"/>
        <family val="2"/>
      </rPr>
      <t xml:space="preserve">Art. 67 c. 1 CCNL 21.05.2018 </t>
    </r>
    <r>
      <rPr>
        <sz val="10"/>
        <color indexed="8"/>
        <rFont val="Calibri"/>
        <family val="2"/>
      </rPr>
      <t>decurtazione fondo alte professionalità e risultato per gli enti con la dirigenza.</t>
    </r>
  </si>
  <si>
    <r>
      <rPr>
        <b/>
        <sz val="10"/>
        <color indexed="8"/>
        <rFont val="Calibri"/>
        <family val="2"/>
      </rPr>
      <t>Art. 4 del CCNL 5/10/2001 c. 2</t>
    </r>
    <r>
      <rPr>
        <sz val="10"/>
        <color indexed="8"/>
        <rFont val="Calibri"/>
        <family val="2"/>
      </rPr>
      <t xml:space="preserve"> </t>
    </r>
    <r>
      <rPr>
        <b/>
        <sz val="10"/>
        <color indexed="8"/>
        <rFont val="Calibri"/>
        <family val="2"/>
      </rPr>
      <t>- art. 67 del CCNL del 21.05.2018 c. 2 lett. c)</t>
    </r>
    <r>
      <rPr>
        <sz val="10"/>
        <color indexed="8"/>
        <rFont val="Calibri"/>
        <family val="2"/>
      </rPr>
      <t xml:space="preserve"> Integrazione risorse dell’importo annuo della retribuzione individuale di anzianità e degli assegni ad personam in godimento da parte del personale comunque cessato dal servizio l'anno precedente (da inserire solo le nuove risorse che si liberano a partire dalle cessazioni verificatesi nell'anno precedente).</t>
    </r>
  </si>
  <si>
    <r>
      <t xml:space="preserve">Art. 67 del CCNL del 21.05.2018 c. 2 lett. b) </t>
    </r>
    <r>
      <rPr>
        <sz val="10"/>
        <color indexed="8"/>
        <rFont val="Calibri"/>
        <family val="2"/>
      </rPr>
      <t>Incrementi stipendiali differenziali previsti dall'art. 64 per il personale in servizio (risorse non soggette al limite).</t>
    </r>
  </si>
  <si>
    <r>
      <t xml:space="preserve">Art. 23 c. 2 del dlgs 75/2017 Eventuale decurtazione annuale </t>
    </r>
    <r>
      <rPr>
        <i/>
        <sz val="10"/>
        <color indexed="8"/>
        <rFont val="Calibri"/>
        <family val="2"/>
      </rPr>
      <t>rispetto il tetto complessivo del salario accessorio dell'anno 2016</t>
    </r>
  </si>
  <si>
    <t>ART. 23 C. DLGS 75/2017: CALCOLO DEL RISPETTO DEL LIMITE DEL SALARIO ACCESSORIO ANNO 2016</t>
  </si>
  <si>
    <r>
      <t xml:space="preserve">Art. 67 del CCNL del 21.05.2018 c. 2 lett. a) </t>
    </r>
    <r>
      <rPr>
        <sz val="10"/>
        <color indexed="8"/>
        <rFont val="Calibri"/>
        <family val="2"/>
      </rPr>
      <t>Incremento di 83,20 per unità di personale in servizio al 31.12.2015 a valere dall'anno 2019 (</t>
    </r>
    <r>
      <rPr>
        <sz val="10"/>
        <rFont val="Calibri"/>
        <family val="2"/>
      </rPr>
      <t>risorse non soggette al limite</t>
    </r>
    <r>
      <rPr>
        <sz val="10"/>
        <color indexed="8"/>
        <rFont val="Calibri"/>
        <family val="2"/>
      </rPr>
      <t>).</t>
    </r>
  </si>
  <si>
    <r>
      <rPr>
        <b/>
        <sz val="10"/>
        <color indexed="8"/>
        <rFont val="Calibri"/>
        <family val="2"/>
      </rPr>
      <t>Art. 33 c. 4 lett. b) e c) CCNL 22/1/2004 - art. 68 c. 1 CCNL 21.05.2018</t>
    </r>
    <r>
      <rPr>
        <sz val="10"/>
        <color indexed="8"/>
        <rFont val="Calibri"/>
        <family val="2"/>
      </rPr>
      <t xml:space="preserve"> Indennità di comparto.</t>
    </r>
  </si>
  <si>
    <t>Art. 4 del CCNL del 5/10/2001 c. 3), art. 15 c. 1 lett. k) CCNL 01.041999 - art. 67 del CCNL del 21.05.2018 c. 3 lett. c) Ricomprende sia le risorse derivanti dalla applicazione dell’art. 3, comma 57 della legge n. 662 del 1996 e dall’art. 59, comma 1, lett. p) del D. Lgs.n.446 del 1997 (recupero evasione ICI), sia le ulteriori risorse correlate agli effetti applicativi dell’art. 12, comma 1, lett. b) del D.L. n. 437 del 1996, convertito nella legge n. 556 del 1996.</t>
  </si>
  <si>
    <t>Art. 4 del CCNL 5/10/2001 c. 2 - art. 67 del CCNL del 21.05.2018 c. 3 lett. d) Integrazione risorse dell’importo mensile residuo della retribuzione individuale di anzianità e degli assegni ad personam in godimento da parte del personale comunque cessato nell'anno in corso.</t>
  </si>
  <si>
    <t>Art. 54 CCNL 14/9/2000 - Art. 67 del CCNL del 21.05.2018 c. 3 lett. f) Quota parte rimborso spese per notificazione atti dell’amministrazione finanziaria (messi notificatori).</t>
  </si>
  <si>
    <t>Art. 67 del CCNL del 21.05.2018 c. 3 lett. g) Risorse destinate ai trattamenti accessori personale delle case da gioco.</t>
  </si>
  <si>
    <t>Art. 15 del CCNL 01.04.1999 c. 2 - art. 67 del CCNL del 21.05.2018 c. 3 lett. h) In sede di contrattazione decentrata, verificata nel bilancio la capacità di spesa, una integrazione, dal 1/4/1999, delle risorse di cui al comma 1, fino all’1,2% su base annua, del monte salari dell’anno 1997, esclusa la quota  relativa alla dirigenza.</t>
  </si>
  <si>
    <t>Art. 15 CCNL 01.04.1999 c. 5 - art. 67 del CCNL del 21.05.2018 c. 3 lett. i) Per il raggiungimento di obiettivi dell'ente anche di mantenimento.</t>
  </si>
  <si>
    <t>Art. 67 del CCNL del 21.05.2018 c. 3 lett. k) Integrazione all'art. 62 del CCNL del 21.05.2018 c. 2 lett. e) somme connesse al trattamento economico accessorio del personale trasferito agli enti del comparto a seguito processi di decentramento e delega di funzioni.</t>
  </si>
  <si>
    <t>ART. 15 c. 1 lett. K), ART. 16, COMMI 4, 5 e 6 DL 98/2011 - Art. 67 del CCNL del 21.05.2018 c. 3 lett. b) Piani di razionalizzazione e riqualificazione della spesa</t>
  </si>
  <si>
    <t>Art. 15 c.1 lett. k) CCNL 1998-2001 - art. 67 del CCNL del 21.05.2018 c. 3 lett. c) Incentivi per funzioni tecniche, art. 113 dlgs 50/2016, art. 76 dlgs 56/2017.</t>
  </si>
  <si>
    <t xml:space="preserve">ART. 27 CCNL 14.09.2000 - art. 67 del CCNL del 21.05.2018 c. 3 lett. c) Incentivi avvocatura interna </t>
  </si>
  <si>
    <t>Art. 15, comma 1, del CCNL 1\4/1999 lett. m) - Art. 67 del CCNL del 21.05.2018 c. 3 lett. e) Eventuali risparmi derivanti dalla applicazione della disciplina dello straordinario di cui all’art. 14.</t>
  </si>
  <si>
    <t>Art. 67 del CCNL del 21.05.2018 c. 3 lett. j) Per le Regioni a statuto ordinario e Città Metropolitane ai sensi dell'art. 23 c. 4 del dlgs 75/2017 incremento percetuale dell'importo di cui all'art. 67 c. 1 e 2.</t>
  </si>
  <si>
    <t xml:space="preserve">Art. 17 c. 5 CCNL 1/4/1999 - Art. 68 c. 1 del CCNL 21.05.2018 Somme non utilizzate nell’esercizio precedente (di parte stabile) (Si tratta  dell'accnatonamento delle somme di cui Art. 67 del CCNL del 21.05.2018 c. 1 Alte professionalità 0,20% monte salari 2001, esclusa la quota relativa all dirigenza, nel caso in cui tali risorse non siano state utilizzate  </t>
  </si>
  <si>
    <t>Art. 17 c. 2 lett. b) - art. 68 c. 1 CCNL 21.05.2018 Fondo per Progressioni orizzontali.</t>
  </si>
  <si>
    <t>Art. 37 c. 4 CCNL 06.07.1995 - art. 68 c. 1 CCNL 21.05.2018 Indennità ex VIII qualifica funzionale non titolare di posizione organizzativa.</t>
  </si>
  <si>
    <t>Art. 68 c. 2lett. a) CCNL 21.05.2018 Premi collegati alla performance organizzativa.</t>
  </si>
  <si>
    <t>Art. 68 c. 2 lett. b) CCNL 21.05.2018 Premi collegati alla performance individuale.</t>
  </si>
  <si>
    <t>Art. 68 c. 2 lett. c) CCNL 21.05.2018 Indennità condizioni di lavoro, disagio. Art. 70 bis comm 1 lett. a)</t>
  </si>
  <si>
    <t>Art. 68 c. 2 lett. c) CCNL 21.05.2018 Indennità condizioni di lavoro - Rischio… Art. 70 bis comm 1 lett.b)</t>
  </si>
  <si>
    <t>Art. 68 c. 2 lett. c) CCNL 21.05.2018 Indennità condizioni di lavoro.  Maneggio valori Art. 70 bis comm 1 lett. c).</t>
  </si>
  <si>
    <t>Art. 68 c. 2 lett. d) CCNL 21.05.2018 Indennità di turno.</t>
  </si>
  <si>
    <t>Art. 68 c. 2 lett. d) CCNL 21.05.2018 Indennità di reperibilità.</t>
  </si>
  <si>
    <t>Art. 68 c. 2 lett. d) CCNL 21.05.2018 Indennità attività prestata in giorno festivo e maggiorazione oraria.</t>
  </si>
  <si>
    <t>Art. 68 c. 2 lett. e) CCNL 21.05.2018, art. 70 quinquies c. 1 Compensi per specifiche responsabilità categorie B, C e D</t>
  </si>
  <si>
    <t>Art. 68 c. 2 lett. e) CCNL 21.05.2018, art. 70-quinquies c. 2 Compensi per ufficiale stato civile e anagrafe, archivista informatico, addetti uffici relazioni con il pubblico, formatori professionali, servizi protezione civile, messi notificatori.</t>
  </si>
  <si>
    <t>Art. 68 c. 2 lett. f) CCNL 21.05.2018. Indennità di funzione di cui all’art. 56-seies ed indennità di servizio esterno di cui all’art.56-quinquies (Personale Polizia Locale)</t>
  </si>
  <si>
    <t xml:space="preserve">Art. 68 c. 2 lett. g) CCNL 21.05.2018 - Compensi previsti da specifiche disposizioni di legge (compresi compensi ISTAT  di cui all'art. 70 -ter) </t>
  </si>
  <si>
    <t>Art. 68 c. 2 lett. h) CCNL 21.05.2018 Compensi ai messi notificatori.</t>
  </si>
  <si>
    <t>Art. 68 c. 2 lett. i) CCNL 21.05.2018 Compensi al personale delle case da gioco.</t>
  </si>
  <si>
    <t>Art. 68 c. 2 lett. j) CCNL 21.05.2018 Progressioni economiche con decorrenza nell'anno di riferimento.</t>
  </si>
  <si>
    <r>
      <rPr>
        <sz val="10"/>
        <color indexed="8"/>
        <rFont val="Calibri"/>
        <family val="2"/>
      </rPr>
      <t xml:space="preserve">ART. 27 CCNL 14.09.2000 Incentivi avvocatura interna </t>
    </r>
  </si>
  <si>
    <t>CALCOLO RIALLINEAMENTO P.E.O. DA CCNL 2016-2018, PER GLI ANNI 2018 E SUCCESSIVI</t>
  </si>
  <si>
    <t>Incremento gen-feb</t>
  </si>
  <si>
    <t>incremento mar</t>
  </si>
  <si>
    <t>Incremento apr-dic</t>
  </si>
  <si>
    <t>Per mese - periodo 1</t>
  </si>
  <si>
    <t>Per mese - periodo 2</t>
  </si>
  <si>
    <t>Per mese - periodo 3</t>
  </si>
  <si>
    <t>Diff. PEO 2018</t>
  </si>
  <si>
    <t>Diff. PEO A REGIME</t>
  </si>
  <si>
    <t>N° dip.</t>
  </si>
  <si>
    <t>Su Fondo 2018</t>
  </si>
  <si>
    <t>Su Fondo 2019 e succ.</t>
  </si>
  <si>
    <t>D6-D3</t>
  </si>
  <si>
    <t>D5-D3</t>
  </si>
  <si>
    <t>D4-D3</t>
  </si>
  <si>
    <t>D3 GIUR.</t>
  </si>
  <si>
    <t>D6</t>
  </si>
  <si>
    <t>D5</t>
  </si>
  <si>
    <t>D4</t>
  </si>
  <si>
    <t>D3</t>
  </si>
  <si>
    <t>D2</t>
  </si>
  <si>
    <t>D1</t>
  </si>
  <si>
    <t>C5</t>
  </si>
  <si>
    <t>C4</t>
  </si>
  <si>
    <t>C3</t>
  </si>
  <si>
    <t>C2</t>
  </si>
  <si>
    <t>C1</t>
  </si>
  <si>
    <t>B7-B3</t>
  </si>
  <si>
    <t xml:space="preserve"> </t>
  </si>
  <si>
    <t>B6-B3</t>
  </si>
  <si>
    <t>B5-B3</t>
  </si>
  <si>
    <t xml:space="preserve">   </t>
  </si>
  <si>
    <t>B4-B3</t>
  </si>
  <si>
    <t>B3 GIUR.</t>
  </si>
  <si>
    <t>B7</t>
  </si>
  <si>
    <t>B6</t>
  </si>
  <si>
    <t>B5</t>
  </si>
  <si>
    <t>B4</t>
  </si>
  <si>
    <t xml:space="preserve">  </t>
  </si>
  <si>
    <t>B3</t>
  </si>
  <si>
    <t>B2</t>
  </si>
  <si>
    <t>B1</t>
  </si>
  <si>
    <t>A5</t>
  </si>
  <si>
    <t>A4</t>
  </si>
  <si>
    <t>A3</t>
  </si>
  <si>
    <t>A2</t>
  </si>
  <si>
    <t>A1</t>
  </si>
  <si>
    <r>
      <rPr>
        <b/>
        <sz val="10"/>
        <color indexed="8"/>
        <rFont val="Calibri"/>
        <family val="2"/>
      </rPr>
      <t>Eventuale taglio del fondo storicizzato</t>
    </r>
    <r>
      <rPr>
        <sz val="10"/>
        <color indexed="8"/>
        <rFont val="Calibri"/>
        <family val="2"/>
      </rPr>
      <t xml:space="preserve"> - Art. 9 comma 2 bis D.L. n.78/2010 convertito in L.122/2010 Per il periodo 2011/2014 il tetto dei fondi per le risorse decentrate dei dipendenti e dei dirigenti non può superare quello del 2010 ed è ridotto automaticamente in proporzione alla riduzione del personale in servizio e s.m.i. da sottrarre (da inserire solo se l'importo annuale non è stato già ricompreso nell'unico importo storicizzato)</t>
    </r>
  </si>
  <si>
    <t>Art. 15 del CCNL 1/4/1999 c. 1 lett. d) - Art. 67 del CCNL del 21.05.2018 c. 3 lett. a) Somme derivanti dall’attuazione dell’art. 43, L. 449/1997 (contratti di  sponsorizzazione – convenzioni – contributi dell’utenza già esistenti). Se attività ordinariamente rese</t>
  </si>
  <si>
    <t>Art. 15 del CCNL 1/4/1999 c. 1 lett. d) - Art. 67 del CCNL del 21.05.2018 c. 3 lett. a) Somme derivanti dall’attuazione dell’art. 43, L. 449/1997 (contratti di nuove sponsorizzazione – convenzioni – contributi dell’utenza). Attività non ordinariamente rese</t>
  </si>
  <si>
    <t>Quota salario accessorio trasferito all'Unione dei Comuni per personale vigilanza</t>
  </si>
  <si>
    <t>testa</t>
  </si>
  <si>
    <t>cascelli lino</t>
  </si>
  <si>
    <t>ionannilli, crescenzi e rumbolo</t>
  </si>
  <si>
    <t>antonelli</t>
  </si>
  <si>
    <t>angelini e segoni</t>
  </si>
  <si>
    <t>Testa Barbara</t>
  </si>
  <si>
    <t>in pensione dal 1° luglio 2018 (Recupero 6 mesi 2018)</t>
  </si>
  <si>
    <t>RECUPERO PARZIALE SU ANNO 2018</t>
  </si>
  <si>
    <t>RIA</t>
  </si>
  <si>
    <t>mese</t>
  </si>
  <si>
    <t xml:space="preserve">anno comprensiva tredicesima </t>
  </si>
  <si>
    <t>RIA RECUPERO 2018</t>
  </si>
  <si>
    <t>PEO</t>
  </si>
  <si>
    <t>anno comprensiva tredicesima</t>
  </si>
  <si>
    <t>PEO RECUPERO 2018</t>
  </si>
  <si>
    <t>RECUPERO PARZIALE SU ANNO 2019</t>
  </si>
  <si>
    <t>RIA RECUPERO 2019</t>
  </si>
  <si>
    <t>PEO RECUPERO 2019</t>
  </si>
  <si>
    <t>PEO USCITA</t>
  </si>
  <si>
    <t>PEO ENTRATA</t>
  </si>
  <si>
    <t>fondo posizioni organizzative e risultato</t>
  </si>
  <si>
    <t>fondo posizioni organizzative risultato</t>
  </si>
  <si>
    <t>FONDO DEL SALARIO ACCESSORIO DEL COMPARTO DEL COMUNE DI TORRITA TIBERINA - ANNO 2019</t>
  </si>
  <si>
    <t>Art. 17 c. 2 lett. b) - art. 68 c. 1 CCNL 21.05.2018 Fondo per Progressioni orizzontali ANNO 2019.</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</si>
</sst>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 € &quot;#,##0.00\ ;&quot;-€ &quot;#,##0.00\ ;&quot; € -&quot;#\ ;@\ "/>
    <numFmt numFmtId="173" formatCode="&quot;Sì&quot;;&quot;Sì&quot;;&quot;No&quot;"/>
    <numFmt numFmtId="174" formatCode="&quot;Vero&quot;;&quot;Vero&quot;;&quot;Falso&quot;"/>
    <numFmt numFmtId="175" formatCode="&quot;Attivo&quot;;&quot;Attivo&quot;;&quot;Inattivo&quot;"/>
    <numFmt numFmtId="176" formatCode="[$€-2]\ #.##000_);[Red]\([$€-2]\ #.##000\)"/>
    <numFmt numFmtId="177" formatCode="_-[$€-410]\ * #,##0.00_-;\-[$€-410]\ * #,##0.00_-;_-[$€-410]\ * &quot;-&quot;??_-;_-@_-"/>
    <numFmt numFmtId="178" formatCode="[$-410]dddd\ d\ mmmm\ yyyy"/>
    <numFmt numFmtId="179" formatCode="hh\.mm\.ss"/>
    <numFmt numFmtId="180" formatCode="_-* #,##0.00\ [$€-410]_-;\-* #,##0.00\ [$€-410]_-;_-* &quot;-&quot;??\ [$€-410]_-;_-@_-"/>
    <numFmt numFmtId="181" formatCode="&quot;Attivo&quot;;&quot;Attivo&quot;;&quot;Disattivo&quot;"/>
  </numFmts>
  <fonts count="59">
    <font>
      <sz val="10"/>
      <name val="Arial"/>
      <family val="2"/>
    </font>
    <font>
      <sz val="11"/>
      <color indexed="8"/>
      <name val="Calibri"/>
      <family val="2"/>
    </font>
    <font>
      <b/>
      <sz val="10"/>
      <name val="Arial"/>
      <family val="2"/>
    </font>
    <font>
      <b/>
      <i/>
      <sz val="10"/>
      <name val="Arial"/>
      <family val="2"/>
    </font>
    <font>
      <sz val="10"/>
      <color indexed="8"/>
      <name val="Calibri"/>
      <family val="2"/>
    </font>
    <font>
      <b/>
      <sz val="10"/>
      <color indexed="8"/>
      <name val="Calibri"/>
      <family val="2"/>
    </font>
    <font>
      <sz val="10"/>
      <name val="Calibri"/>
      <family val="2"/>
    </font>
    <font>
      <i/>
      <sz val="10"/>
      <color indexed="8"/>
      <name val="Calibri"/>
      <family val="2"/>
    </font>
    <font>
      <sz val="9"/>
      <color indexed="8"/>
      <name val="Tahoma"/>
      <family val="2"/>
    </font>
    <font>
      <b/>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20"/>
      <name val="Calibri"/>
      <family val="2"/>
    </font>
    <font>
      <sz val="11"/>
      <color indexed="17"/>
      <name val="Calibri"/>
      <family val="2"/>
    </font>
    <font>
      <b/>
      <i/>
      <sz val="10"/>
      <color indexed="8"/>
      <name val="Calibri"/>
      <family val="2"/>
    </font>
    <font>
      <sz val="10"/>
      <color indexed="10"/>
      <name val="Calibri"/>
      <family val="2"/>
    </font>
    <font>
      <b/>
      <sz val="14"/>
      <name val="Calibri"/>
      <family val="2"/>
    </font>
    <font>
      <sz val="12"/>
      <name val="Calibri"/>
      <family val="2"/>
    </font>
    <font>
      <i/>
      <sz val="12"/>
      <name val="Calibri"/>
      <family val="2"/>
    </font>
    <font>
      <b/>
      <sz val="12"/>
      <name val="Calibri"/>
      <family val="2"/>
    </font>
    <font>
      <b/>
      <sz val="16"/>
      <name val="Calibri"/>
      <family val="2"/>
    </font>
    <font>
      <b/>
      <sz val="10"/>
      <name val="Calibri"/>
      <family val="2"/>
    </font>
    <font>
      <b/>
      <i/>
      <sz val="9"/>
      <name val="Calibri"/>
      <family val="2"/>
    </font>
    <font>
      <b/>
      <sz val="11"/>
      <name val="Calibri"/>
      <family val="2"/>
    </font>
    <font>
      <sz val="11"/>
      <name val="Calibri"/>
      <family val="2"/>
    </font>
    <font>
      <i/>
      <sz val="11"/>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rgb="FF000000"/>
      <name val="Calibri"/>
      <family val="2"/>
    </font>
    <font>
      <sz val="10"/>
      <color rgb="FF000000"/>
      <name val="Calibri"/>
      <family val="2"/>
    </font>
    <font>
      <i/>
      <sz val="10"/>
      <color rgb="FF000000"/>
      <name val="Calibri"/>
      <family val="2"/>
    </font>
    <font>
      <sz val="10"/>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00B0F0"/>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indexed="5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style="medium"/>
      <right style="medium"/>
      <top style="medium"/>
      <bottom style="thin"/>
    </border>
    <border>
      <left style="medium"/>
      <right style="medium"/>
      <top/>
      <bottom/>
    </border>
    <border>
      <left style="thin"/>
      <right/>
      <top/>
      <bottom style="thin"/>
    </border>
    <border>
      <left style="medium"/>
      <right style="medium"/>
      <top style="medium"/>
      <bottom style="medium"/>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1" fillId="0" borderId="0">
      <alignment/>
      <protection/>
    </xf>
    <xf numFmtId="0" fontId="42"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43" fillId="29" borderId="0" applyNumberFormat="0" applyBorder="0" applyAlignment="0" applyProtection="0"/>
    <xf numFmtId="0" fontId="0" fillId="30" borderId="4" applyNumberFormat="0" applyFont="0" applyAlignment="0" applyProtection="0"/>
    <xf numFmtId="0" fontId="44" fillId="20" borderId="5" applyNumberFormat="0" applyAlignment="0" applyProtection="0"/>
    <xf numFmtId="9" fontId="0" fillId="0" borderId="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1" borderId="0" applyNumberFormat="0" applyBorder="0" applyAlignment="0" applyProtection="0"/>
    <xf numFmtId="0" fontId="53" fillId="32" borderId="0" applyNumberFormat="0" applyBorder="0" applyAlignment="0" applyProtection="0"/>
    <xf numFmtId="172" fontId="1" fillId="0" borderId="0">
      <alignment/>
      <protection/>
    </xf>
    <xf numFmtId="42" fontId="0" fillId="0" borderId="0" applyFill="0" applyBorder="0" applyAlignment="0" applyProtection="0"/>
  </cellStyleXfs>
  <cellXfs count="114">
    <xf numFmtId="0" fontId="0" fillId="0" borderId="0" xfId="0" applyAlignment="1">
      <alignment/>
    </xf>
    <xf numFmtId="0" fontId="0" fillId="0" borderId="0" xfId="0" applyAlignment="1">
      <alignment horizontal="left" vertical="top"/>
    </xf>
    <xf numFmtId="171" fontId="0" fillId="0" borderId="10" xfId="0" applyNumberFormat="1" applyFont="1" applyBorder="1" applyAlignment="1">
      <alignment horizontal="left" vertical="top"/>
    </xf>
    <xf numFmtId="0" fontId="3" fillId="0" borderId="10" xfId="0" applyFont="1" applyBorder="1" applyAlignment="1">
      <alignment horizontal="left" vertical="top"/>
    </xf>
    <xf numFmtId="177" fontId="3" fillId="0" borderId="10" xfId="0" applyNumberFormat="1" applyFont="1" applyBorder="1" applyAlignment="1">
      <alignment horizontal="left" vertical="top"/>
    </xf>
    <xf numFmtId="171" fontId="3" fillId="0" borderId="10" xfId="0" applyNumberFormat="1" applyFont="1" applyBorder="1" applyAlignment="1">
      <alignment horizontal="left" vertical="top"/>
    </xf>
    <xf numFmtId="0" fontId="4" fillId="0" borderId="0" xfId="42" applyFont="1" applyFill="1" applyBorder="1" applyAlignment="1">
      <alignment horizontal="left" vertical="top" wrapText="1"/>
      <protection/>
    </xf>
    <xf numFmtId="0" fontId="5" fillId="33" borderId="10" xfId="42" applyFont="1" applyFill="1" applyBorder="1" applyAlignment="1">
      <alignment horizontal="left" vertical="top" wrapText="1"/>
      <protection/>
    </xf>
    <xf numFmtId="177" fontId="5" fillId="33" borderId="10" xfId="42" applyNumberFormat="1" applyFont="1" applyFill="1" applyBorder="1" applyAlignment="1">
      <alignment horizontal="left" vertical="top" wrapText="1"/>
      <protection/>
    </xf>
    <xf numFmtId="0" fontId="5" fillId="0" borderId="10" xfId="42" applyFont="1" applyFill="1" applyBorder="1" applyAlignment="1">
      <alignment horizontal="left" vertical="top" wrapText="1"/>
      <protection/>
    </xf>
    <xf numFmtId="44" fontId="6" fillId="0" borderId="10" xfId="60" applyNumberFormat="1" applyFont="1" applyBorder="1" applyAlignment="1" applyProtection="1">
      <alignment horizontal="left" vertical="top" wrapText="1"/>
      <protection/>
    </xf>
    <xf numFmtId="0" fontId="4" fillId="0" borderId="10" xfId="0" applyFont="1" applyBorder="1" applyAlignment="1">
      <alignment horizontal="left" vertical="top" wrapText="1"/>
    </xf>
    <xf numFmtId="44" fontId="6" fillId="0" borderId="10" xfId="60" applyNumberFormat="1" applyFont="1" applyBorder="1" applyAlignment="1" applyProtection="1">
      <alignment horizontal="left" vertical="top" wrapText="1"/>
      <protection locked="0"/>
    </xf>
    <xf numFmtId="0" fontId="4" fillId="0" borderId="10" xfId="42" applyFont="1" applyFill="1" applyBorder="1" applyAlignment="1">
      <alignment horizontal="left" vertical="top" wrapText="1"/>
      <protection/>
    </xf>
    <xf numFmtId="177" fontId="5" fillId="33" borderId="10" xfId="60" applyNumberFormat="1" applyFont="1" applyFill="1" applyBorder="1" applyAlignment="1" applyProtection="1">
      <alignment horizontal="left" vertical="top" wrapText="1"/>
      <protection/>
    </xf>
    <xf numFmtId="4" fontId="5" fillId="0" borderId="0" xfId="42" applyNumberFormat="1" applyFont="1" applyFill="1" applyBorder="1" applyAlignment="1">
      <alignment horizontal="left" vertical="top" wrapText="1"/>
      <protection/>
    </xf>
    <xf numFmtId="0" fontId="5" fillId="34" borderId="10" xfId="42" applyFont="1" applyFill="1" applyBorder="1" applyAlignment="1">
      <alignment horizontal="left" vertical="top" wrapText="1"/>
      <protection/>
    </xf>
    <xf numFmtId="177" fontId="5" fillId="34" borderId="10" xfId="42" applyNumberFormat="1" applyFont="1" applyFill="1" applyBorder="1" applyAlignment="1">
      <alignment horizontal="left" vertical="top" wrapText="1"/>
      <protection/>
    </xf>
    <xf numFmtId="177" fontId="4" fillId="0" borderId="10" xfId="60" applyNumberFormat="1" applyFont="1" applyFill="1" applyBorder="1" applyAlignment="1" applyProtection="1">
      <alignment horizontal="left" vertical="top" wrapText="1"/>
      <protection locked="0"/>
    </xf>
    <xf numFmtId="0" fontId="6" fillId="0" borderId="10" xfId="42" applyFont="1" applyFill="1" applyBorder="1" applyAlignment="1">
      <alignment horizontal="left" vertical="top" wrapText="1"/>
      <protection/>
    </xf>
    <xf numFmtId="0" fontId="4" fillId="0" borderId="11" xfId="42" applyFont="1" applyFill="1" applyBorder="1" applyAlignment="1">
      <alignment vertical="top" wrapText="1"/>
      <protection/>
    </xf>
    <xf numFmtId="177" fontId="4" fillId="0" borderId="11" xfId="60" applyNumberFormat="1" applyFont="1" applyFill="1" applyBorder="1" applyAlignment="1" applyProtection="1">
      <alignment vertical="top" wrapText="1"/>
      <protection locked="0"/>
    </xf>
    <xf numFmtId="0" fontId="4" fillId="0" borderId="12" xfId="42" applyFont="1" applyFill="1" applyBorder="1" applyAlignment="1">
      <alignment vertical="top" wrapText="1"/>
      <protection/>
    </xf>
    <xf numFmtId="0" fontId="5" fillId="0" borderId="0" xfId="42" applyFont="1" applyFill="1" applyBorder="1" applyAlignment="1">
      <alignment horizontal="left" vertical="top" wrapText="1"/>
      <protection/>
    </xf>
    <xf numFmtId="177" fontId="5" fillId="0" borderId="0" xfId="42" applyNumberFormat="1" applyFont="1" applyFill="1" applyBorder="1" applyAlignment="1">
      <alignment horizontal="left" vertical="top" wrapText="1"/>
      <protection/>
    </xf>
    <xf numFmtId="0" fontId="25" fillId="0" borderId="10" xfId="42" applyFont="1" applyFill="1" applyBorder="1" applyAlignment="1">
      <alignment horizontal="left" vertical="top" wrapText="1"/>
      <protection/>
    </xf>
    <xf numFmtId="177" fontId="25" fillId="0" borderId="10" xfId="42" applyNumberFormat="1" applyFont="1" applyFill="1" applyBorder="1" applyAlignment="1">
      <alignment horizontal="left" vertical="top" wrapText="1"/>
      <protection/>
    </xf>
    <xf numFmtId="0" fontId="54" fillId="0" borderId="0" xfId="0" applyFont="1" applyBorder="1" applyAlignment="1">
      <alignment horizontal="left" vertical="top" wrapText="1"/>
    </xf>
    <xf numFmtId="0" fontId="5" fillId="23" borderId="10" xfId="42" applyFont="1" applyFill="1" applyBorder="1" applyAlignment="1">
      <alignment horizontal="left" vertical="top" wrapText="1"/>
      <protection/>
    </xf>
    <xf numFmtId="177" fontId="5" fillId="23" borderId="10" xfId="42" applyNumberFormat="1" applyFont="1" applyFill="1" applyBorder="1" applyAlignment="1">
      <alignment horizontal="left" vertical="top" wrapText="1"/>
      <protection/>
    </xf>
    <xf numFmtId="177" fontId="4" fillId="0" borderId="10" xfId="42" applyNumberFormat="1" applyFont="1" applyFill="1" applyBorder="1" applyAlignment="1" applyProtection="1">
      <alignment horizontal="left" vertical="top" wrapText="1"/>
      <protection locked="0"/>
    </xf>
    <xf numFmtId="0" fontId="5" fillId="35" borderId="10" xfId="42" applyFont="1" applyFill="1" applyBorder="1" applyAlignment="1">
      <alignment horizontal="left" vertical="top" wrapText="1"/>
      <protection/>
    </xf>
    <xf numFmtId="177" fontId="5" fillId="35" borderId="10" xfId="42" applyNumberFormat="1" applyFont="1" applyFill="1" applyBorder="1" applyAlignment="1">
      <alignment horizontal="left" vertical="top" wrapText="1"/>
      <protection/>
    </xf>
    <xf numFmtId="0" fontId="55" fillId="0" borderId="10" xfId="0" applyFont="1" applyBorder="1" applyAlignment="1">
      <alignment horizontal="left" vertical="top" wrapText="1"/>
    </xf>
    <xf numFmtId="177" fontId="4" fillId="0" borderId="10" xfId="42" applyNumberFormat="1" applyFont="1" applyFill="1" applyBorder="1" applyAlignment="1">
      <alignment horizontal="left" vertical="top" wrapText="1"/>
      <protection/>
    </xf>
    <xf numFmtId="0" fontId="54" fillId="35" borderId="10" xfId="0" applyFont="1" applyFill="1" applyBorder="1" applyAlignment="1">
      <alignment horizontal="left" vertical="top" wrapText="1"/>
    </xf>
    <xf numFmtId="177" fontId="4" fillId="0" borderId="10" xfId="60" applyNumberFormat="1" applyFont="1" applyFill="1" applyBorder="1" applyAlignment="1" applyProtection="1">
      <alignment horizontal="left" vertical="top" wrapText="1"/>
      <protection/>
    </xf>
    <xf numFmtId="0" fontId="6" fillId="0" borderId="0" xfId="0" applyFont="1" applyAlignment="1">
      <alignment horizontal="left" vertical="top" wrapText="1"/>
    </xf>
    <xf numFmtId="0" fontId="4" fillId="0" borderId="11" xfId="0" applyFont="1" applyBorder="1" applyAlignment="1">
      <alignment horizontal="left" vertical="top" wrapText="1"/>
    </xf>
    <xf numFmtId="0" fontId="5" fillId="25" borderId="10" xfId="42" applyFont="1" applyFill="1" applyBorder="1" applyAlignment="1">
      <alignment horizontal="left" vertical="top" wrapText="1"/>
      <protection/>
    </xf>
    <xf numFmtId="177" fontId="5" fillId="25" borderId="10" xfId="42" applyNumberFormat="1" applyFont="1" applyFill="1" applyBorder="1" applyAlignment="1">
      <alignment horizontal="left" vertical="top" wrapText="1"/>
      <protection/>
    </xf>
    <xf numFmtId="177" fontId="5" fillId="0" borderId="10" xfId="60" applyNumberFormat="1" applyFont="1" applyFill="1" applyBorder="1" applyAlignment="1" applyProtection="1">
      <alignment horizontal="left" vertical="top" wrapText="1"/>
      <protection/>
    </xf>
    <xf numFmtId="177" fontId="5" fillId="25" borderId="10" xfId="60" applyNumberFormat="1" applyFont="1" applyFill="1" applyBorder="1" applyAlignment="1" applyProtection="1">
      <alignment horizontal="left" vertical="top" wrapText="1"/>
      <protection/>
    </xf>
    <xf numFmtId="172" fontId="4" fillId="0" borderId="0" xfId="60" applyFont="1" applyFill="1" applyBorder="1" applyAlignment="1" applyProtection="1">
      <alignment horizontal="left" vertical="top" wrapText="1"/>
      <protection/>
    </xf>
    <xf numFmtId="177" fontId="4" fillId="0" borderId="0" xfId="42" applyNumberFormat="1" applyFont="1" applyFill="1" applyBorder="1" applyAlignment="1">
      <alignment horizontal="left" vertical="top" wrapText="1"/>
      <protection/>
    </xf>
    <xf numFmtId="0" fontId="5" fillId="0" borderId="13" xfId="42" applyFont="1" applyFill="1" applyBorder="1" applyAlignment="1" applyProtection="1">
      <alignment vertical="top" wrapText="1"/>
      <protection locked="0"/>
    </xf>
    <xf numFmtId="44" fontId="6" fillId="0" borderId="10" xfId="60" applyNumberFormat="1" applyFont="1" applyFill="1" applyBorder="1" applyAlignment="1" applyProtection="1">
      <alignment horizontal="left" vertical="top" wrapText="1"/>
      <protection locked="0"/>
    </xf>
    <xf numFmtId="172" fontId="4" fillId="0" borderId="0" xfId="60" applyFont="1">
      <alignment/>
      <protection/>
    </xf>
    <xf numFmtId="0" fontId="25" fillId="0" borderId="14" xfId="42" applyFont="1" applyFill="1" applyBorder="1" applyAlignment="1">
      <alignment vertical="top" wrapText="1"/>
      <protection/>
    </xf>
    <xf numFmtId="0" fontId="7" fillId="0" borderId="10" xfId="42" applyFont="1" applyFill="1" applyBorder="1" applyAlignment="1">
      <alignment horizontal="left" vertical="top" wrapText="1"/>
      <protection/>
    </xf>
    <xf numFmtId="177" fontId="7" fillId="0" borderId="10" xfId="60" applyNumberFormat="1" applyFont="1" applyFill="1" applyBorder="1" applyAlignment="1" applyProtection="1">
      <alignment horizontal="left" vertical="top" wrapText="1"/>
      <protection locked="0"/>
    </xf>
    <xf numFmtId="177" fontId="7" fillId="0" borderId="10" xfId="42" applyNumberFormat="1" applyFont="1" applyFill="1" applyBorder="1" applyAlignment="1">
      <alignment horizontal="left" vertical="top" wrapText="1"/>
      <protection/>
    </xf>
    <xf numFmtId="0" fontId="56" fillId="0" borderId="10" xfId="0" applyFont="1" applyBorder="1" applyAlignment="1">
      <alignment horizontal="left" vertical="top" wrapText="1"/>
    </xf>
    <xf numFmtId="10" fontId="6" fillId="0" borderId="10" xfId="49" applyNumberFormat="1" applyFont="1" applyFill="1" applyBorder="1" applyAlignment="1" applyProtection="1">
      <alignment horizontal="right" vertical="top" wrapText="1"/>
      <protection/>
    </xf>
    <xf numFmtId="0" fontId="4" fillId="0" borderId="10" xfId="0" applyFont="1" applyBorder="1" applyAlignment="1">
      <alignment horizontal="left" vertical="top" wrapText="1"/>
    </xf>
    <xf numFmtId="0" fontId="4" fillId="0" borderId="10" xfId="42" applyFont="1" applyFill="1" applyBorder="1" applyAlignment="1">
      <alignment horizontal="left" vertical="top" wrapText="1"/>
      <protection/>
    </xf>
    <xf numFmtId="44" fontId="57" fillId="0" borderId="10" xfId="60" applyNumberFormat="1" applyFont="1" applyBorder="1" applyAlignment="1" applyProtection="1">
      <alignment horizontal="left" vertical="top" wrapText="1"/>
      <protection/>
    </xf>
    <xf numFmtId="44" fontId="6" fillId="35" borderId="10" xfId="60" applyNumberFormat="1" applyFont="1" applyFill="1" applyBorder="1" applyAlignment="1" applyProtection="1">
      <alignment horizontal="left" vertical="top" wrapText="1"/>
      <protection/>
    </xf>
    <xf numFmtId="0" fontId="4" fillId="0" borderId="11" xfId="0" applyFont="1" applyBorder="1" applyAlignment="1">
      <alignment horizontal="left" vertical="top" wrapText="1"/>
    </xf>
    <xf numFmtId="177" fontId="4" fillId="36" borderId="10" xfId="60" applyNumberFormat="1" applyFont="1" applyFill="1" applyBorder="1" applyAlignment="1" applyProtection="1">
      <alignment horizontal="left" vertical="top" wrapText="1"/>
      <protection locked="0"/>
    </xf>
    <xf numFmtId="177" fontId="2" fillId="0" borderId="14" xfId="0" applyNumberFormat="1" applyFont="1" applyBorder="1" applyAlignment="1">
      <alignment horizontal="left" vertical="top"/>
    </xf>
    <xf numFmtId="0" fontId="2" fillId="0" borderId="14" xfId="0" applyFont="1" applyBorder="1" applyAlignment="1">
      <alignment horizontal="left" vertical="top"/>
    </xf>
    <xf numFmtId="0" fontId="27" fillId="0" borderId="0" xfId="0" applyFont="1" applyAlignment="1">
      <alignment/>
    </xf>
    <xf numFmtId="0" fontId="28" fillId="0" borderId="0" xfId="0" applyFont="1" applyAlignment="1">
      <alignment/>
    </xf>
    <xf numFmtId="43" fontId="28" fillId="0" borderId="0" xfId="44" applyFont="1" applyAlignment="1">
      <alignment/>
    </xf>
    <xf numFmtId="0" fontId="29" fillId="0" borderId="0" xfId="0" applyFont="1" applyAlignment="1">
      <alignment/>
    </xf>
    <xf numFmtId="0" fontId="30" fillId="0" borderId="0" xfId="0" applyFont="1" applyAlignment="1">
      <alignment/>
    </xf>
    <xf numFmtId="0" fontId="31" fillId="0" borderId="0" xfId="0" applyFont="1" applyAlignment="1">
      <alignment/>
    </xf>
    <xf numFmtId="14" fontId="27" fillId="0" borderId="10" xfId="0" applyNumberFormat="1" applyFont="1" applyBorder="1" applyAlignment="1">
      <alignment horizontal="center"/>
    </xf>
    <xf numFmtId="0" fontId="32" fillId="0" borderId="10" xfId="0" applyFont="1" applyBorder="1" applyAlignment="1">
      <alignment horizontal="center" wrapText="1"/>
    </xf>
    <xf numFmtId="0" fontId="33" fillId="0" borderId="10" xfId="0" applyFont="1" applyBorder="1" applyAlignment="1">
      <alignment horizontal="center" wrapText="1"/>
    </xf>
    <xf numFmtId="0" fontId="30" fillId="0" borderId="10" xfId="0" applyFont="1" applyBorder="1" applyAlignment="1">
      <alignment horizontal="center" wrapText="1"/>
    </xf>
    <xf numFmtId="0" fontId="30" fillId="0" borderId="14" xfId="0" applyFont="1" applyBorder="1" applyAlignment="1">
      <alignment horizontal="center" wrapText="1"/>
    </xf>
    <xf numFmtId="0" fontId="30" fillId="0" borderId="14" xfId="0" applyFont="1" applyBorder="1" applyAlignment="1">
      <alignment horizontal="center"/>
    </xf>
    <xf numFmtId="0" fontId="27" fillId="0" borderId="15" xfId="0" applyFont="1" applyBorder="1" applyAlignment="1">
      <alignment horizontal="center" wrapText="1"/>
    </xf>
    <xf numFmtId="0" fontId="30" fillId="0" borderId="15" xfId="0" applyFont="1" applyBorder="1" applyAlignment="1">
      <alignment horizontal="center" wrapText="1"/>
    </xf>
    <xf numFmtId="0" fontId="34" fillId="37" borderId="14" xfId="0" applyFont="1" applyFill="1" applyBorder="1" applyAlignment="1">
      <alignment/>
    </xf>
    <xf numFmtId="43" fontId="35" fillId="0" borderId="10" xfId="44" applyFont="1" applyBorder="1" applyAlignment="1">
      <alignment/>
    </xf>
    <xf numFmtId="43" fontId="35" fillId="0" borderId="0" xfId="44" applyFont="1" applyBorder="1" applyAlignment="1">
      <alignment/>
    </xf>
    <xf numFmtId="171" fontId="35" fillId="0" borderId="0" xfId="0" applyNumberFormat="1" applyFont="1" applyAlignment="1">
      <alignment/>
    </xf>
    <xf numFmtId="171" fontId="36" fillId="0" borderId="0" xfId="0" applyNumberFormat="1" applyFont="1" applyAlignment="1">
      <alignment/>
    </xf>
    <xf numFmtId="171" fontId="34" fillId="0" borderId="0" xfId="0" applyNumberFormat="1" applyFont="1" applyAlignment="1">
      <alignment/>
    </xf>
    <xf numFmtId="0" fontId="35" fillId="0" borderId="12" xfId="0" applyFont="1" applyBorder="1" applyAlignment="1">
      <alignment/>
    </xf>
    <xf numFmtId="171" fontId="35" fillId="0" borderId="16" xfId="0" applyNumberFormat="1" applyFont="1" applyBorder="1" applyAlignment="1">
      <alignment/>
    </xf>
    <xf numFmtId="171" fontId="36" fillId="38" borderId="0" xfId="0" applyNumberFormat="1" applyFont="1" applyFill="1" applyAlignment="1">
      <alignment/>
    </xf>
    <xf numFmtId="171" fontId="34" fillId="38" borderId="0" xfId="0" applyNumberFormat="1" applyFont="1" applyFill="1" applyAlignment="1">
      <alignment/>
    </xf>
    <xf numFmtId="0" fontId="34" fillId="12" borderId="14" xfId="0" applyFont="1" applyFill="1" applyBorder="1" applyAlignment="1">
      <alignment/>
    </xf>
    <xf numFmtId="0" fontId="35" fillId="0" borderId="17" xfId="0" applyFont="1" applyBorder="1" applyAlignment="1">
      <alignment/>
    </xf>
    <xf numFmtId="0" fontId="35" fillId="0" borderId="0" xfId="0" applyFont="1" applyAlignment="1">
      <alignment/>
    </xf>
    <xf numFmtId="43" fontId="35" fillId="0" borderId="0" xfId="44" applyFont="1" applyAlignment="1">
      <alignment/>
    </xf>
    <xf numFmtId="0" fontId="36" fillId="0" borderId="0" xfId="0" applyFont="1" applyAlignment="1">
      <alignment/>
    </xf>
    <xf numFmtId="0" fontId="34" fillId="0" borderId="0" xfId="0" applyFont="1" applyAlignment="1">
      <alignment/>
    </xf>
    <xf numFmtId="0" fontId="34" fillId="0" borderId="18" xfId="0" applyFont="1" applyBorder="1" applyAlignment="1">
      <alignment/>
    </xf>
    <xf numFmtId="0" fontId="9" fillId="0" borderId="0" xfId="0" applyFont="1" applyAlignment="1">
      <alignment/>
    </xf>
    <xf numFmtId="0" fontId="9" fillId="0" borderId="10" xfId="0" applyFont="1" applyBorder="1" applyAlignment="1">
      <alignment/>
    </xf>
    <xf numFmtId="0" fontId="0" fillId="0" borderId="10" xfId="0" applyBorder="1" applyAlignment="1">
      <alignment/>
    </xf>
    <xf numFmtId="43" fontId="0" fillId="0" borderId="10" xfId="0" applyNumberFormat="1" applyBorder="1" applyAlignment="1">
      <alignment/>
    </xf>
    <xf numFmtId="43" fontId="0" fillId="0" borderId="10" xfId="44" applyFont="1" applyBorder="1" applyAlignment="1">
      <alignment/>
    </xf>
    <xf numFmtId="43" fontId="0" fillId="0" borderId="0" xfId="44" applyFont="1" applyAlignment="1">
      <alignment/>
    </xf>
    <xf numFmtId="0" fontId="5" fillId="37" borderId="10" xfId="42" applyFont="1" applyFill="1" applyBorder="1" applyAlignment="1">
      <alignment horizontal="left" vertical="top" wrapText="1"/>
      <protection/>
    </xf>
    <xf numFmtId="0" fontId="5" fillId="13" borderId="10" xfId="42" applyFont="1" applyFill="1" applyBorder="1" applyAlignment="1">
      <alignment horizontal="left" vertical="top" wrapText="1"/>
      <protection/>
    </xf>
    <xf numFmtId="177" fontId="5" fillId="13" borderId="10" xfId="60" applyNumberFormat="1" applyFont="1" applyFill="1" applyBorder="1" applyAlignment="1" applyProtection="1">
      <alignment horizontal="left" vertical="top" wrapText="1"/>
      <protection/>
    </xf>
    <xf numFmtId="43" fontId="0" fillId="0" borderId="0" xfId="0" applyNumberFormat="1" applyAlignment="1">
      <alignment/>
    </xf>
    <xf numFmtId="8" fontId="2" fillId="0" borderId="0" xfId="0" applyNumberFormat="1" applyFont="1" applyAlignment="1">
      <alignment/>
    </xf>
    <xf numFmtId="0" fontId="5" fillId="0" borderId="0" xfId="42" applyFont="1" applyFill="1" applyBorder="1" applyAlignment="1" applyProtection="1">
      <alignment horizontal="center" vertical="top" wrapText="1"/>
      <protection locked="0"/>
    </xf>
    <xf numFmtId="177" fontId="3" fillId="0" borderId="14" xfId="0" applyNumberFormat="1" applyFont="1" applyBorder="1" applyAlignment="1">
      <alignment horizontal="left" vertical="top"/>
    </xf>
    <xf numFmtId="177" fontId="3" fillId="0" borderId="19" xfId="0" applyNumberFormat="1" applyFont="1" applyBorder="1" applyAlignment="1">
      <alignment horizontal="left" vertical="top"/>
    </xf>
    <xf numFmtId="0" fontId="2" fillId="0" borderId="10" xfId="0" applyFont="1" applyBorder="1" applyAlignment="1">
      <alignment horizontal="left" vertical="top"/>
    </xf>
    <xf numFmtId="0" fontId="0" fillId="0" borderId="14" xfId="0" applyFont="1" applyBorder="1" applyAlignment="1">
      <alignment horizontal="left" vertical="top"/>
    </xf>
    <xf numFmtId="0" fontId="0" fillId="0" borderId="20" xfId="0" applyFont="1" applyBorder="1" applyAlignment="1">
      <alignment horizontal="left" vertical="top"/>
    </xf>
    <xf numFmtId="14" fontId="0" fillId="0" borderId="14" xfId="0" applyNumberFormat="1" applyBorder="1" applyAlignment="1">
      <alignment horizontal="left" vertical="top"/>
    </xf>
    <xf numFmtId="14" fontId="0" fillId="0" borderId="20" xfId="0" applyNumberFormat="1" applyBorder="1" applyAlignment="1">
      <alignment horizontal="left" vertical="top"/>
    </xf>
    <xf numFmtId="0" fontId="0" fillId="0" borderId="14" xfId="0" applyBorder="1" applyAlignment="1">
      <alignment horizontal="left" vertical="top"/>
    </xf>
    <xf numFmtId="0" fontId="0" fillId="0" borderId="20" xfId="0" applyBorder="1" applyAlignment="1">
      <alignment horizontal="left" vertical="top"/>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Normal"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90"/>
  <sheetViews>
    <sheetView tabSelected="1" zoomScale="115" zoomScaleNormal="115" zoomScalePageLayoutView="0" workbookViewId="0" topLeftCell="A1">
      <selection activeCell="B75" sqref="B75"/>
    </sheetView>
  </sheetViews>
  <sheetFormatPr defaultColWidth="13.57421875" defaultRowHeight="12.75"/>
  <cols>
    <col min="1" max="1" width="85.7109375" style="6" customWidth="1"/>
    <col min="2" max="2" width="13.8515625" style="44" customWidth="1"/>
    <col min="3" max="3" width="12.28125" style="6" customWidth="1"/>
    <col min="4" max="16384" width="13.57421875" style="6" customWidth="1"/>
  </cols>
  <sheetData>
    <row r="1" spans="1:2" ht="12.75">
      <c r="A1" s="104" t="s">
        <v>153</v>
      </c>
      <c r="B1" s="104"/>
    </row>
    <row r="2" spans="1:2" ht="12.75">
      <c r="A2" s="45"/>
      <c r="B2" s="45"/>
    </row>
    <row r="3" spans="1:2" ht="12.75">
      <c r="A3" s="7" t="s">
        <v>7</v>
      </c>
      <c r="B3" s="8" t="s">
        <v>0</v>
      </c>
    </row>
    <row r="4" spans="1:2" ht="25.5">
      <c r="A4" s="9" t="s">
        <v>33</v>
      </c>
      <c r="B4" s="10">
        <v>32051.06</v>
      </c>
    </row>
    <row r="5" spans="1:2" ht="38.25">
      <c r="A5" s="9" t="s">
        <v>34</v>
      </c>
      <c r="B5" s="10">
        <v>0</v>
      </c>
    </row>
    <row r="6" spans="1:2" ht="25.5">
      <c r="A6" s="9" t="s">
        <v>47</v>
      </c>
      <c r="B6" s="10"/>
    </row>
    <row r="7" spans="1:2" ht="25.5">
      <c r="A7" s="9" t="s">
        <v>44</v>
      </c>
      <c r="B7" s="57">
        <f>'calcolo differenziale'!O36</f>
        <v>1097.7999999999952</v>
      </c>
    </row>
    <row r="8" spans="1:2" ht="51">
      <c r="A8" s="11" t="s">
        <v>43</v>
      </c>
      <c r="B8" s="12">
        <v>-933.79</v>
      </c>
    </row>
    <row r="9" spans="1:2" ht="25.5">
      <c r="A9" s="11" t="s">
        <v>35</v>
      </c>
      <c r="B9" s="12"/>
    </row>
    <row r="10" spans="1:2" ht="38.25">
      <c r="A10" s="13" t="s">
        <v>36</v>
      </c>
      <c r="B10" s="10">
        <v>0</v>
      </c>
    </row>
    <row r="11" spans="1:2" ht="51">
      <c r="A11" s="9" t="s">
        <v>37</v>
      </c>
      <c r="B11" s="10">
        <v>0</v>
      </c>
    </row>
    <row r="12" spans="1:2" ht="25.5">
      <c r="A12" s="9" t="s">
        <v>38</v>
      </c>
      <c r="B12" s="10"/>
    </row>
    <row r="13" spans="1:2" ht="25.5">
      <c r="A13" s="13" t="s">
        <v>39</v>
      </c>
      <c r="B13" s="10">
        <v>0</v>
      </c>
    </row>
    <row r="14" spans="1:2" ht="63.75">
      <c r="A14" s="54" t="s">
        <v>127</v>
      </c>
      <c r="B14" s="56"/>
    </row>
    <row r="15" spans="1:2" ht="25.5">
      <c r="A15" s="13" t="s">
        <v>40</v>
      </c>
      <c r="B15" s="12">
        <v>0</v>
      </c>
    </row>
    <row r="16" spans="1:2" ht="15.75" customHeight="1">
      <c r="A16" s="13" t="s">
        <v>41</v>
      </c>
      <c r="B16" s="12"/>
    </row>
    <row r="17" spans="1:2" ht="25.5">
      <c r="A17" s="13" t="s">
        <v>42</v>
      </c>
      <c r="B17" s="12">
        <v>0</v>
      </c>
    </row>
    <row r="18" spans="1:3" ht="12.75">
      <c r="A18" s="7" t="s">
        <v>8</v>
      </c>
      <c r="B18" s="14">
        <f>SUM(B4:B13)-B14-B15-B16-B17</f>
        <v>32215.069999999992</v>
      </c>
      <c r="C18" s="15"/>
    </row>
    <row r="19" spans="2:3" ht="12.75">
      <c r="B19" s="6"/>
      <c r="C19" s="15"/>
    </row>
    <row r="20" spans="1:2" ht="12.75">
      <c r="A20" s="16" t="s">
        <v>12</v>
      </c>
      <c r="B20" s="17" t="s">
        <v>0</v>
      </c>
    </row>
    <row r="21" spans="1:2" ht="38.25">
      <c r="A21" s="13" t="s">
        <v>128</v>
      </c>
      <c r="B21" s="18">
        <v>0</v>
      </c>
    </row>
    <row r="22" spans="1:2" ht="63.75">
      <c r="A22" s="19" t="s">
        <v>49</v>
      </c>
      <c r="B22" s="12">
        <v>1200</v>
      </c>
    </row>
    <row r="23" spans="1:2" ht="38.25">
      <c r="A23" s="11" t="s">
        <v>50</v>
      </c>
      <c r="B23" s="59"/>
    </row>
    <row r="24" spans="1:2" ht="25.5">
      <c r="A24" s="13" t="s">
        <v>51</v>
      </c>
      <c r="B24" s="18"/>
    </row>
    <row r="25" spans="1:2" ht="25.5">
      <c r="A25" s="13" t="s">
        <v>52</v>
      </c>
      <c r="B25" s="18">
        <v>0</v>
      </c>
    </row>
    <row r="26" spans="1:4" ht="51">
      <c r="A26" s="13" t="s">
        <v>53</v>
      </c>
      <c r="B26" s="46"/>
      <c r="D26" s="47"/>
    </row>
    <row r="27" spans="1:3" ht="25.5">
      <c r="A27" s="20" t="s">
        <v>54</v>
      </c>
      <c r="B27" s="21"/>
      <c r="C27" s="22"/>
    </row>
    <row r="28" spans="1:2" ht="38.25">
      <c r="A28" s="13" t="s">
        <v>55</v>
      </c>
      <c r="B28" s="18">
        <v>0</v>
      </c>
    </row>
    <row r="29" spans="1:2" ht="12.75">
      <c r="A29" s="16" t="s">
        <v>11</v>
      </c>
      <c r="B29" s="17">
        <f>SUM(B21:B28)</f>
        <v>1200</v>
      </c>
    </row>
    <row r="30" spans="1:2" ht="12.75">
      <c r="A30" s="23"/>
      <c r="B30" s="24"/>
    </row>
    <row r="31" spans="1:2" ht="12.75">
      <c r="A31" s="25" t="s">
        <v>46</v>
      </c>
      <c r="B31" s="26" t="s">
        <v>0</v>
      </c>
    </row>
    <row r="32" spans="1:2" ht="25.5">
      <c r="A32" s="49" t="s">
        <v>31</v>
      </c>
      <c r="B32" s="51">
        <f>B18-B6-B7+B29</f>
        <v>32317.269999999997</v>
      </c>
    </row>
    <row r="33" spans="1:2" ht="25.5">
      <c r="A33" s="52" t="s">
        <v>45</v>
      </c>
      <c r="B33" s="51">
        <f>'Calcolo limite'!B17</f>
        <v>0</v>
      </c>
    </row>
    <row r="34" spans="1:2" ht="12.75">
      <c r="A34" s="27"/>
      <c r="B34" s="24"/>
    </row>
    <row r="35" spans="1:2" ht="12.75">
      <c r="A35" s="28" t="s">
        <v>9</v>
      </c>
      <c r="B35" s="29" t="s">
        <v>0</v>
      </c>
    </row>
    <row r="36" spans="1:2" ht="38.25">
      <c r="A36" s="13" t="s">
        <v>129</v>
      </c>
      <c r="B36" s="18"/>
    </row>
    <row r="37" spans="1:2" ht="25.5">
      <c r="A37" s="13" t="s">
        <v>56</v>
      </c>
      <c r="B37" s="30">
        <v>0</v>
      </c>
    </row>
    <row r="38" spans="1:2" ht="25.5">
      <c r="A38" s="13" t="s">
        <v>57</v>
      </c>
      <c r="B38" s="18">
        <v>1854</v>
      </c>
    </row>
    <row r="39" spans="1:2" ht="12.75">
      <c r="A39" s="13" t="s">
        <v>58</v>
      </c>
      <c r="B39" s="30"/>
    </row>
    <row r="40" spans="1:2" ht="25.5">
      <c r="A40" s="13" t="s">
        <v>59</v>
      </c>
      <c r="B40" s="18"/>
    </row>
    <row r="41" spans="1:2" ht="25.5">
      <c r="A41" s="13" t="s">
        <v>60</v>
      </c>
      <c r="B41" s="30">
        <v>0</v>
      </c>
    </row>
    <row r="42" spans="1:2" ht="51">
      <c r="A42" s="55" t="s">
        <v>61</v>
      </c>
      <c r="B42" s="18">
        <v>0</v>
      </c>
    </row>
    <row r="43" spans="1:2" ht="12.75">
      <c r="A43" s="28" t="s">
        <v>10</v>
      </c>
      <c r="B43" s="29">
        <f>SUM(B36:B42)</f>
        <v>1854</v>
      </c>
    </row>
    <row r="45" spans="1:2" ht="12.75">
      <c r="A45" s="31" t="s">
        <v>17</v>
      </c>
      <c r="B45" s="32" t="s">
        <v>0</v>
      </c>
    </row>
    <row r="46" spans="1:2" ht="12.75">
      <c r="A46" s="33" t="s">
        <v>13</v>
      </c>
      <c r="B46" s="34">
        <f>B18+B29-B33</f>
        <v>33415.06999999999</v>
      </c>
    </row>
    <row r="47" spans="1:2" ht="12.75">
      <c r="A47" s="33" t="s">
        <v>10</v>
      </c>
      <c r="B47" s="34">
        <f>B43</f>
        <v>1854</v>
      </c>
    </row>
    <row r="48" spans="1:2" ht="12.75">
      <c r="A48" s="35" t="s">
        <v>6</v>
      </c>
      <c r="B48" s="32">
        <f>SUM(B46:B47)</f>
        <v>35269.06999999999</v>
      </c>
    </row>
    <row r="50" spans="1:2" ht="12.75">
      <c r="A50" s="99" t="s">
        <v>14</v>
      </c>
      <c r="B50" s="40" t="s">
        <v>0</v>
      </c>
    </row>
    <row r="51" spans="1:2" ht="12.75">
      <c r="A51" s="13" t="s">
        <v>62</v>
      </c>
      <c r="B51" s="30">
        <v>18514.09</v>
      </c>
    </row>
    <row r="52" spans="1:2" ht="12.75">
      <c r="A52" s="13" t="s">
        <v>154</v>
      </c>
      <c r="B52" s="30">
        <v>2916.81</v>
      </c>
    </row>
    <row r="53" spans="1:2" ht="12.75">
      <c r="A53" s="55" t="s">
        <v>48</v>
      </c>
      <c r="B53" s="30">
        <v>4646.06</v>
      </c>
    </row>
    <row r="54" spans="1:2" ht="25.5">
      <c r="A54" s="13" t="s">
        <v>63</v>
      </c>
      <c r="B54" s="36"/>
    </row>
    <row r="55" spans="1:2" ht="12.75">
      <c r="A55" s="99" t="s">
        <v>15</v>
      </c>
      <c r="B55" s="42">
        <f>SUM(B51:B54)</f>
        <v>26076.960000000003</v>
      </c>
    </row>
    <row r="57" spans="1:2" ht="12.75">
      <c r="A57" s="100" t="s">
        <v>1</v>
      </c>
      <c r="B57" s="17" t="s">
        <v>0</v>
      </c>
    </row>
    <row r="58" spans="1:2" ht="12.75">
      <c r="A58" s="11" t="s">
        <v>64</v>
      </c>
      <c r="B58" s="18"/>
    </row>
    <row r="59" spans="1:2" ht="12.75">
      <c r="A59" s="11" t="s">
        <v>65</v>
      </c>
      <c r="B59" s="18"/>
    </row>
    <row r="60" spans="1:3" ht="12.75">
      <c r="A60" s="54" t="s">
        <v>66</v>
      </c>
      <c r="B60" s="18">
        <v>0</v>
      </c>
      <c r="C60" s="37"/>
    </row>
    <row r="61" spans="1:3" ht="12.75">
      <c r="A61" s="54" t="s">
        <v>67</v>
      </c>
      <c r="B61" s="18">
        <v>720</v>
      </c>
      <c r="C61" s="37"/>
    </row>
    <row r="62" spans="1:3" ht="17.25" customHeight="1">
      <c r="A62" s="54" t="s">
        <v>68</v>
      </c>
      <c r="B62" s="18"/>
      <c r="C62" s="37"/>
    </row>
    <row r="63" spans="1:3" ht="12.75">
      <c r="A63" s="11" t="s">
        <v>69</v>
      </c>
      <c r="B63" s="18"/>
      <c r="C63" s="37"/>
    </row>
    <row r="64" spans="1:3" ht="12.75">
      <c r="A64" s="11" t="s">
        <v>70</v>
      </c>
      <c r="B64" s="18"/>
      <c r="C64" s="37"/>
    </row>
    <row r="65" spans="1:3" ht="12.75">
      <c r="A65" s="11" t="s">
        <v>71</v>
      </c>
      <c r="B65" s="18"/>
      <c r="C65" s="37"/>
    </row>
    <row r="66" spans="1:3" ht="25.5">
      <c r="A66" s="11" t="s">
        <v>72</v>
      </c>
      <c r="B66" s="18"/>
      <c r="C66" s="37"/>
    </row>
    <row r="67" spans="1:3" ht="38.25">
      <c r="A67" s="11" t="s">
        <v>73</v>
      </c>
      <c r="B67" s="18">
        <v>825</v>
      </c>
      <c r="C67" s="37"/>
    </row>
    <row r="68" spans="1:3" ht="25.5">
      <c r="A68" s="11" t="s">
        <v>74</v>
      </c>
      <c r="B68" s="18"/>
      <c r="C68" s="37"/>
    </row>
    <row r="69" spans="1:3" ht="25.5">
      <c r="A69" s="58" t="s">
        <v>75</v>
      </c>
      <c r="B69" s="36">
        <v>3054</v>
      </c>
      <c r="C69" s="37"/>
    </row>
    <row r="70" spans="1:3" ht="12.75">
      <c r="A70" s="38" t="s">
        <v>76</v>
      </c>
      <c r="B70" s="36">
        <v>0</v>
      </c>
      <c r="C70" s="37"/>
    </row>
    <row r="71" spans="1:3" ht="12.75">
      <c r="A71" s="38" t="s">
        <v>77</v>
      </c>
      <c r="B71" s="36">
        <v>0</v>
      </c>
      <c r="C71" s="37"/>
    </row>
    <row r="72" spans="1:3" ht="12.75">
      <c r="A72" s="38" t="s">
        <v>78</v>
      </c>
      <c r="B72" s="36">
        <v>0</v>
      </c>
      <c r="C72" s="37"/>
    </row>
    <row r="73" spans="1:3" ht="12.75">
      <c r="A73" s="13" t="s">
        <v>79</v>
      </c>
      <c r="B73" s="36"/>
      <c r="C73" s="37"/>
    </row>
    <row r="74" spans="1:3" ht="12.75">
      <c r="A74" s="13" t="s">
        <v>130</v>
      </c>
      <c r="B74" s="36"/>
      <c r="C74" s="37"/>
    </row>
    <row r="75" spans="1:2" ht="12.75">
      <c r="A75" s="100" t="s">
        <v>16</v>
      </c>
      <c r="B75" s="101">
        <f>SUM(B58:B74)</f>
        <v>4599</v>
      </c>
    </row>
    <row r="77" spans="1:4" ht="14.25" customHeight="1">
      <c r="A77" s="13" t="s">
        <v>22</v>
      </c>
      <c r="B77" s="53" t="e">
        <f>SUM(B58:B68)/((B21+B23+B26+B27+B28+B36+B37+B40+B41))</f>
        <v>#DIV/0!</v>
      </c>
      <c r="C77" s="44"/>
      <c r="D77" s="44"/>
    </row>
    <row r="78" spans="1:2" ht="12.75">
      <c r="A78" s="13" t="s">
        <v>23</v>
      </c>
      <c r="B78" s="53" t="e">
        <f>B59/((B21+B23+B26+B27+B28+B36+B37+B40+B41))</f>
        <v>#DIV/0!</v>
      </c>
    </row>
    <row r="80" spans="1:2" ht="12.75">
      <c r="A80" s="39" t="s">
        <v>2</v>
      </c>
      <c r="B80" s="40" t="s">
        <v>0</v>
      </c>
    </row>
    <row r="81" spans="1:2" ht="12.75">
      <c r="A81" s="9" t="s">
        <v>6</v>
      </c>
      <c r="B81" s="41">
        <f>B48</f>
        <v>35269.06999999999</v>
      </c>
    </row>
    <row r="82" spans="1:2" ht="12.75">
      <c r="A82" s="9" t="s">
        <v>3</v>
      </c>
      <c r="B82" s="41">
        <f>B55+B75</f>
        <v>30675.960000000003</v>
      </c>
    </row>
    <row r="83" spans="1:2" ht="12.75">
      <c r="A83" s="39" t="s">
        <v>4</v>
      </c>
      <c r="B83" s="42">
        <f>B81-B82</f>
        <v>4593.10999999999</v>
      </c>
    </row>
    <row r="85" spans="1:2" ht="12.75">
      <c r="A85" s="48" t="s">
        <v>5</v>
      </c>
      <c r="B85" s="26" t="s">
        <v>0</v>
      </c>
    </row>
    <row r="86" spans="1:3" ht="12.75">
      <c r="A86" s="49" t="s">
        <v>21</v>
      </c>
      <c r="B86" s="50">
        <v>0</v>
      </c>
      <c r="C86" s="43"/>
    </row>
    <row r="87" spans="1:2" ht="12.75">
      <c r="A87" s="49" t="s">
        <v>32</v>
      </c>
      <c r="B87" s="103">
        <v>34857.69</v>
      </c>
    </row>
    <row r="88" ht="12.75">
      <c r="D88" s="6">
        <f>D86+D87</f>
        <v>0</v>
      </c>
    </row>
    <row r="90" ht="12.75">
      <c r="D90" s="6">
        <f>D88+D89</f>
        <v>0</v>
      </c>
    </row>
  </sheetData>
  <sheetProtection/>
  <mergeCells count="1">
    <mergeCell ref="A1:B1"/>
  </mergeCells>
  <printOptions/>
  <pageMargins left="0.25" right="0.2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B17" sqref="B17"/>
    </sheetView>
  </sheetViews>
  <sheetFormatPr defaultColWidth="8.7109375" defaultRowHeight="12.75"/>
  <cols>
    <col min="1" max="1" width="33.140625" style="1" bestFit="1" customWidth="1"/>
    <col min="2" max="2" width="16.8515625" style="1" customWidth="1"/>
    <col min="3" max="3" width="14.8515625" style="1" bestFit="1" customWidth="1"/>
    <col min="4" max="16384" width="8.7109375" style="1" customWidth="1"/>
  </cols>
  <sheetData>
    <row r="1" spans="1:3" ht="12.75">
      <c r="A1" s="107" t="s">
        <v>28</v>
      </c>
      <c r="B1" s="107"/>
      <c r="C1" s="107"/>
    </row>
    <row r="2" spans="1:3" ht="12.75">
      <c r="A2" s="108" t="s">
        <v>24</v>
      </c>
      <c r="B2" s="109"/>
      <c r="C2" s="2">
        <v>35105.06</v>
      </c>
    </row>
    <row r="3" spans="1:3" ht="12.75">
      <c r="A3" s="110" t="s">
        <v>151</v>
      </c>
      <c r="B3" s="111"/>
      <c r="C3" s="2">
        <v>38155.55</v>
      </c>
    </row>
    <row r="4" spans="1:3" ht="12.75">
      <c r="A4" s="112" t="s">
        <v>26</v>
      </c>
      <c r="B4" s="113"/>
      <c r="C4" s="2"/>
    </row>
    <row r="5" spans="1:3" ht="12.75">
      <c r="A5" s="112" t="s">
        <v>25</v>
      </c>
      <c r="B5" s="113"/>
      <c r="C5" s="2"/>
    </row>
    <row r="6" spans="1:3" ht="12.75">
      <c r="A6" s="105" t="s">
        <v>27</v>
      </c>
      <c r="B6" s="106"/>
      <c r="C6" s="5">
        <f>SUM(C2:C5)</f>
        <v>73260.61</v>
      </c>
    </row>
    <row r="8" spans="1:3" ht="12.75">
      <c r="A8" s="107" t="s">
        <v>20</v>
      </c>
      <c r="B8" s="107"/>
      <c r="C8" s="107"/>
    </row>
    <row r="9" spans="1:3" ht="12.75">
      <c r="A9" s="108" t="s">
        <v>24</v>
      </c>
      <c r="B9" s="109"/>
      <c r="C9" s="2">
        <f>'Fondo 2018'!B32</f>
        <v>32317.269999999997</v>
      </c>
    </row>
    <row r="10" spans="1:3" ht="12.75">
      <c r="A10" s="110" t="s">
        <v>152</v>
      </c>
      <c r="B10" s="111"/>
      <c r="C10" s="2">
        <v>38155.55</v>
      </c>
    </row>
    <row r="11" spans="1:3" ht="12.75">
      <c r="A11" s="112" t="s">
        <v>26</v>
      </c>
      <c r="B11" s="113"/>
      <c r="C11" s="2"/>
    </row>
    <row r="12" spans="1:3" ht="12.75">
      <c r="A12" s="112" t="s">
        <v>25</v>
      </c>
      <c r="B12" s="113"/>
      <c r="C12" s="2"/>
    </row>
    <row r="13" spans="1:3" ht="12.75">
      <c r="A13" s="105" t="s">
        <v>29</v>
      </c>
      <c r="B13" s="106"/>
      <c r="C13" s="5">
        <f>SUM(C9:C12)</f>
        <v>70472.82</v>
      </c>
    </row>
    <row r="15" spans="1:2" ht="12.75">
      <c r="A15" s="3" t="s">
        <v>19</v>
      </c>
      <c r="B15" s="4">
        <f>C13</f>
        <v>70472.82</v>
      </c>
    </row>
    <row r="17" spans="1:2" ht="12.75">
      <c r="A17" s="3" t="s">
        <v>18</v>
      </c>
      <c r="B17" s="4">
        <f>IF((C13&gt;C6),(C13-C6),0)</f>
        <v>0</v>
      </c>
    </row>
    <row r="19" spans="1:2" ht="12.75">
      <c r="A19" s="61" t="s">
        <v>30</v>
      </c>
      <c r="B19" s="60">
        <f>B15-B17</f>
        <v>70472.82</v>
      </c>
    </row>
  </sheetData>
  <sheetProtection/>
  <mergeCells count="12">
    <mergeCell ref="A11:B11"/>
    <mergeCell ref="A12:B12"/>
    <mergeCell ref="A13:B13"/>
    <mergeCell ref="A1:C1"/>
    <mergeCell ref="A8:C8"/>
    <mergeCell ref="A2:B2"/>
    <mergeCell ref="A3:B3"/>
    <mergeCell ref="A4:B4"/>
    <mergeCell ref="A6:B6"/>
    <mergeCell ref="A5:B5"/>
    <mergeCell ref="A9:B9"/>
    <mergeCell ref="A10:B1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R36"/>
  <sheetViews>
    <sheetView zoomScalePageLayoutView="0" workbookViewId="0" topLeftCell="A13">
      <selection activeCell="Q9" sqref="Q9"/>
    </sheetView>
  </sheetViews>
  <sheetFormatPr defaultColWidth="10.8515625" defaultRowHeight="12.75"/>
  <cols>
    <col min="1" max="1" width="12.421875" style="63" customWidth="1"/>
    <col min="2" max="4" width="12.7109375" style="63" hidden="1" customWidth="1"/>
    <col min="5" max="5" width="12.7109375" style="64" hidden="1" customWidth="1"/>
    <col min="6" max="6" width="10.421875" style="64" customWidth="1"/>
    <col min="7" max="7" width="10.00390625" style="64" customWidth="1"/>
    <col min="8" max="8" width="10.140625" style="63" customWidth="1"/>
    <col min="9" max="9" width="9.140625" style="65" customWidth="1"/>
    <col min="10" max="11" width="10.421875" style="65" bestFit="1" customWidth="1"/>
    <col min="12" max="12" width="12.8515625" style="63" customWidth="1"/>
    <col min="13" max="13" width="13.7109375" style="66" customWidth="1"/>
    <col min="14" max="14" width="7.57421875" style="63" bestFit="1" customWidth="1"/>
    <col min="15" max="15" width="11.57421875" style="63" bestFit="1" customWidth="1"/>
    <col min="16" max="16" width="15.421875" style="63" bestFit="1" customWidth="1"/>
    <col min="17" max="16384" width="10.8515625" style="63" customWidth="1"/>
  </cols>
  <sheetData>
    <row r="1" ht="18.75">
      <c r="A1" s="62" t="s">
        <v>80</v>
      </c>
    </row>
    <row r="2" ht="16.5" thickBot="1"/>
    <row r="3" spans="2:16" s="67" customFormat="1" ht="42.75" customHeight="1">
      <c r="B3" s="68">
        <v>40025</v>
      </c>
      <c r="C3" s="68">
        <v>43101</v>
      </c>
      <c r="D3" s="68">
        <v>43160</v>
      </c>
      <c r="E3" s="68">
        <v>43191</v>
      </c>
      <c r="F3" s="69" t="s">
        <v>81</v>
      </c>
      <c r="G3" s="69" t="s">
        <v>82</v>
      </c>
      <c r="H3" s="69" t="s">
        <v>83</v>
      </c>
      <c r="I3" s="70" t="s">
        <v>84</v>
      </c>
      <c r="J3" s="70" t="s">
        <v>85</v>
      </c>
      <c r="K3" s="70" t="s">
        <v>86</v>
      </c>
      <c r="L3" s="71" t="s">
        <v>87</v>
      </c>
      <c r="M3" s="72" t="s">
        <v>88</v>
      </c>
      <c r="N3" s="73" t="s">
        <v>89</v>
      </c>
      <c r="O3" s="74" t="s">
        <v>90</v>
      </c>
      <c r="P3" s="75" t="s">
        <v>91</v>
      </c>
    </row>
    <row r="4" spans="1:16" ht="15.75" customHeight="1">
      <c r="A4" s="76" t="s">
        <v>92</v>
      </c>
      <c r="B4" s="77">
        <v>2361.8933333333334</v>
      </c>
      <c r="C4" s="77">
        <v>2393.2933333333335</v>
      </c>
      <c r="D4" s="77">
        <v>2452.1933333333336</v>
      </c>
      <c r="E4" s="77">
        <v>2469.903333333333</v>
      </c>
      <c r="F4" s="78">
        <f aca="true" t="shared" si="0" ref="F4:F35">C4-B4</f>
        <v>31.40000000000009</v>
      </c>
      <c r="G4" s="78">
        <f aca="true" t="shared" si="1" ref="G4:G35">D4-B4</f>
        <v>90.30000000000018</v>
      </c>
      <c r="H4" s="79">
        <f aca="true" t="shared" si="2" ref="H4:H35">E4-B4</f>
        <v>108.00999999999976</v>
      </c>
      <c r="I4" s="80">
        <f>F4-F7</f>
        <v>4.5</v>
      </c>
      <c r="J4" s="80">
        <f>G4-G7</f>
        <v>12.700000000000273</v>
      </c>
      <c r="K4" s="80">
        <f>H4-H7</f>
        <v>15.199999999999818</v>
      </c>
      <c r="L4" s="79">
        <f>I4*2+J4+K4*10</f>
        <v>173.69999999999845</v>
      </c>
      <c r="M4" s="81">
        <f>K4*13</f>
        <v>197.59999999999764</v>
      </c>
      <c r="N4" s="82">
        <v>0</v>
      </c>
      <c r="O4" s="83">
        <f aca="true" t="shared" si="3" ref="O4:O35">N4*L4</f>
        <v>0</v>
      </c>
      <c r="P4" s="83">
        <f aca="true" t="shared" si="4" ref="P4:P35">N4*M4</f>
        <v>0</v>
      </c>
    </row>
    <row r="5" spans="1:16" ht="15.75" customHeight="1">
      <c r="A5" s="76" t="s">
        <v>93</v>
      </c>
      <c r="B5" s="77">
        <v>2209.2383333333332</v>
      </c>
      <c r="C5" s="77">
        <v>2238.6383333333333</v>
      </c>
      <c r="D5" s="77">
        <v>2293.7383333333332</v>
      </c>
      <c r="E5" s="77">
        <v>2310.3083333333334</v>
      </c>
      <c r="F5" s="78">
        <f t="shared" si="0"/>
        <v>29.40000000000009</v>
      </c>
      <c r="G5" s="78">
        <f t="shared" si="1"/>
        <v>84.5</v>
      </c>
      <c r="H5" s="79">
        <f t="shared" si="2"/>
        <v>101.07000000000016</v>
      </c>
      <c r="I5" s="80">
        <f>F5-F7</f>
        <v>2.5</v>
      </c>
      <c r="J5" s="80">
        <f>G5-G7</f>
        <v>6.900000000000091</v>
      </c>
      <c r="K5" s="80">
        <f>H5-H7</f>
        <v>8.260000000000218</v>
      </c>
      <c r="L5" s="79">
        <f>I5*2+J5+K5*10</f>
        <v>94.50000000000227</v>
      </c>
      <c r="M5" s="81">
        <f>K5*13</f>
        <v>107.38000000000284</v>
      </c>
      <c r="N5" s="82"/>
      <c r="O5" s="83">
        <f t="shared" si="3"/>
        <v>0</v>
      </c>
      <c r="P5" s="83">
        <f t="shared" si="4"/>
        <v>0</v>
      </c>
    </row>
    <row r="6" spans="1:16" ht="15.75" customHeight="1">
      <c r="A6" s="76" t="s">
        <v>94</v>
      </c>
      <c r="B6" s="77">
        <v>2114.813333333333</v>
      </c>
      <c r="C6" s="77">
        <v>2142.913333333333</v>
      </c>
      <c r="D6" s="77">
        <v>2195.713333333333</v>
      </c>
      <c r="E6" s="77">
        <v>2211.5733333333333</v>
      </c>
      <c r="F6" s="78">
        <f t="shared" si="0"/>
        <v>28.09999999999991</v>
      </c>
      <c r="G6" s="78">
        <f t="shared" si="1"/>
        <v>80.90000000000009</v>
      </c>
      <c r="H6" s="79">
        <f t="shared" si="2"/>
        <v>96.76000000000022</v>
      </c>
      <c r="I6" s="80">
        <f>F6-F7</f>
        <v>1.199999999999818</v>
      </c>
      <c r="J6" s="80">
        <f>G6-G7</f>
        <v>3.300000000000182</v>
      </c>
      <c r="K6" s="80">
        <f>H6-H7</f>
        <v>3.950000000000273</v>
      </c>
      <c r="L6" s="79">
        <f>I6*2+J6+K6*10</f>
        <v>45.20000000000255</v>
      </c>
      <c r="M6" s="81">
        <f>K6*13</f>
        <v>51.35000000000355</v>
      </c>
      <c r="N6" s="82"/>
      <c r="O6" s="83">
        <f t="shared" si="3"/>
        <v>0</v>
      </c>
      <c r="P6" s="83">
        <f t="shared" si="4"/>
        <v>0</v>
      </c>
    </row>
    <row r="7" spans="1:16" ht="15.75" customHeight="1">
      <c r="A7" s="76" t="s">
        <v>95</v>
      </c>
      <c r="B7" s="77">
        <v>2028.1783333333333</v>
      </c>
      <c r="C7" s="77">
        <v>2055.0783333333334</v>
      </c>
      <c r="D7" s="77">
        <v>2105.778333333333</v>
      </c>
      <c r="E7" s="77">
        <v>2120.9883333333332</v>
      </c>
      <c r="F7" s="78">
        <f t="shared" si="0"/>
        <v>26.90000000000009</v>
      </c>
      <c r="G7" s="78">
        <f t="shared" si="1"/>
        <v>77.59999999999991</v>
      </c>
      <c r="H7" s="79">
        <f t="shared" si="2"/>
        <v>92.80999999999995</v>
      </c>
      <c r="I7" s="84"/>
      <c r="J7" s="84"/>
      <c r="K7" s="84"/>
      <c r="L7" s="85"/>
      <c r="M7" s="85"/>
      <c r="N7" s="82"/>
      <c r="O7" s="83">
        <f t="shared" si="3"/>
        <v>0</v>
      </c>
      <c r="P7" s="83">
        <f t="shared" si="4"/>
        <v>0</v>
      </c>
    </row>
    <row r="8" spans="1:17" ht="15.75" customHeight="1">
      <c r="A8" s="86" t="s">
        <v>96</v>
      </c>
      <c r="B8" s="77">
        <v>2361.8933333333334</v>
      </c>
      <c r="C8" s="77">
        <v>2393.2933333333335</v>
      </c>
      <c r="D8" s="77">
        <v>2452.1933333333336</v>
      </c>
      <c r="E8" s="77">
        <v>2469.903333333333</v>
      </c>
      <c r="F8" s="78">
        <f t="shared" si="0"/>
        <v>31.40000000000009</v>
      </c>
      <c r="G8" s="78">
        <f t="shared" si="1"/>
        <v>90.30000000000018</v>
      </c>
      <c r="H8" s="79">
        <f t="shared" si="2"/>
        <v>108.00999999999976</v>
      </c>
      <c r="I8" s="80">
        <f>F8-$F$13</f>
        <v>8</v>
      </c>
      <c r="J8" s="80">
        <f>G8-$G$13</f>
        <v>22.800000000000182</v>
      </c>
      <c r="K8" s="80">
        <f>H8-$H$13</f>
        <v>27.279999999999518</v>
      </c>
      <c r="L8" s="79">
        <f>I8*2+J8+K8*10</f>
        <v>311.59999999999536</v>
      </c>
      <c r="M8" s="81">
        <f>K8*13</f>
        <v>354.63999999999373</v>
      </c>
      <c r="N8" s="82">
        <v>2</v>
      </c>
      <c r="O8" s="83">
        <f t="shared" si="3"/>
        <v>623.1999999999907</v>
      </c>
      <c r="P8" s="83">
        <f t="shared" si="4"/>
        <v>709.2799999999875</v>
      </c>
      <c r="Q8" s="63" t="s">
        <v>135</v>
      </c>
    </row>
    <row r="9" spans="1:17" ht="15.75" customHeight="1">
      <c r="A9" s="86" t="s">
        <v>97</v>
      </c>
      <c r="B9" s="77">
        <v>2209.2383333333332</v>
      </c>
      <c r="C9" s="77">
        <v>2238.6383333333333</v>
      </c>
      <c r="D9" s="77">
        <v>2293.7383333333332</v>
      </c>
      <c r="E9" s="77">
        <v>2310.3083333333334</v>
      </c>
      <c r="F9" s="78">
        <f t="shared" si="0"/>
        <v>29.40000000000009</v>
      </c>
      <c r="G9" s="78">
        <f t="shared" si="1"/>
        <v>84.5</v>
      </c>
      <c r="H9" s="79">
        <f t="shared" si="2"/>
        <v>101.07000000000016</v>
      </c>
      <c r="I9" s="80">
        <f>F9-$F$13</f>
        <v>6</v>
      </c>
      <c r="J9" s="80">
        <f>G9-$G$13</f>
        <v>17</v>
      </c>
      <c r="K9" s="80">
        <f>H9-$H$13</f>
        <v>20.339999999999918</v>
      </c>
      <c r="L9" s="79">
        <f>I9*2+J9+K9*10</f>
        <v>232.39999999999918</v>
      </c>
      <c r="M9" s="81">
        <f>K9*13</f>
        <v>264.41999999999894</v>
      </c>
      <c r="N9" s="82">
        <v>1</v>
      </c>
      <c r="O9" s="83">
        <f t="shared" si="3"/>
        <v>232.39999999999918</v>
      </c>
      <c r="P9" s="83">
        <f t="shared" si="4"/>
        <v>264.41999999999894</v>
      </c>
      <c r="Q9" s="63" t="s">
        <v>131</v>
      </c>
    </row>
    <row r="10" spans="1:16" ht="15.75" customHeight="1">
      <c r="A10" s="86" t="s">
        <v>98</v>
      </c>
      <c r="B10" s="77">
        <v>2114.813333333333</v>
      </c>
      <c r="C10" s="77">
        <v>2142.913333333333</v>
      </c>
      <c r="D10" s="77">
        <v>2195.713333333333</v>
      </c>
      <c r="E10" s="77">
        <v>2211.5733333333333</v>
      </c>
      <c r="F10" s="78">
        <f t="shared" si="0"/>
        <v>28.09999999999991</v>
      </c>
      <c r="G10" s="78">
        <f t="shared" si="1"/>
        <v>80.90000000000009</v>
      </c>
      <c r="H10" s="79">
        <f t="shared" si="2"/>
        <v>96.76000000000022</v>
      </c>
      <c r="I10" s="80">
        <f>F10-$F$13</f>
        <v>4.699999999999818</v>
      </c>
      <c r="J10" s="80">
        <f>G10-$G$13</f>
        <v>13.400000000000091</v>
      </c>
      <c r="K10" s="80">
        <f>H10-$H$13</f>
        <v>16.029999999999973</v>
      </c>
      <c r="L10" s="79">
        <f>I10*2+J10+K10*10</f>
        <v>183.09999999999945</v>
      </c>
      <c r="M10" s="81">
        <f>K10*13</f>
        <v>208.38999999999965</v>
      </c>
      <c r="N10" s="82"/>
      <c r="O10" s="83">
        <f t="shared" si="3"/>
        <v>0</v>
      </c>
      <c r="P10" s="83">
        <f t="shared" si="4"/>
        <v>0</v>
      </c>
    </row>
    <row r="11" spans="1:16" ht="15.75" customHeight="1">
      <c r="A11" s="86" t="s">
        <v>99</v>
      </c>
      <c r="B11" s="77">
        <v>2028.1783333333333</v>
      </c>
      <c r="C11" s="77">
        <v>2055.0783333333334</v>
      </c>
      <c r="D11" s="77">
        <v>2105.778333333333</v>
      </c>
      <c r="E11" s="77">
        <v>2120.9883333333332</v>
      </c>
      <c r="F11" s="78">
        <f t="shared" si="0"/>
        <v>26.90000000000009</v>
      </c>
      <c r="G11" s="78">
        <f t="shared" si="1"/>
        <v>77.59999999999991</v>
      </c>
      <c r="H11" s="79">
        <f t="shared" si="2"/>
        <v>92.80999999999995</v>
      </c>
      <c r="I11" s="80">
        <f>F11-$F$13</f>
        <v>3.5</v>
      </c>
      <c r="J11" s="80">
        <f>G11-$G$13</f>
        <v>10.099999999999909</v>
      </c>
      <c r="K11" s="80">
        <f>H11-$H$13</f>
        <v>12.0799999999997</v>
      </c>
      <c r="L11" s="79">
        <f>I11*2+J11+K11*10</f>
        <v>137.8999999999969</v>
      </c>
      <c r="M11" s="81">
        <f>K11*13</f>
        <v>157.0399999999961</v>
      </c>
      <c r="N11" s="82"/>
      <c r="O11" s="83">
        <f t="shared" si="3"/>
        <v>0</v>
      </c>
      <c r="P11" s="83">
        <f t="shared" si="4"/>
        <v>0</v>
      </c>
    </row>
    <row r="12" spans="1:16" ht="15.75" customHeight="1">
      <c r="A12" s="86" t="s">
        <v>100</v>
      </c>
      <c r="B12" s="77">
        <v>1850.3241666666665</v>
      </c>
      <c r="C12" s="77">
        <v>1874.9241666666665</v>
      </c>
      <c r="D12" s="77">
        <v>1921.1241666666665</v>
      </c>
      <c r="E12" s="77">
        <v>1935.0041666666666</v>
      </c>
      <c r="F12" s="78">
        <f t="shared" si="0"/>
        <v>24.59999999999991</v>
      </c>
      <c r="G12" s="78">
        <f t="shared" si="1"/>
        <v>70.79999999999995</v>
      </c>
      <c r="H12" s="79">
        <f t="shared" si="2"/>
        <v>84.68000000000006</v>
      </c>
      <c r="I12" s="80">
        <f>F12-$F$13</f>
        <v>1.199999999999818</v>
      </c>
      <c r="J12" s="80">
        <f>G12-$G$13</f>
        <v>3.2999999999999545</v>
      </c>
      <c r="K12" s="80">
        <f>H12-$H$13</f>
        <v>3.949999999999818</v>
      </c>
      <c r="L12" s="79">
        <f>I12*2+J12+K12*10</f>
        <v>45.19999999999777</v>
      </c>
      <c r="M12" s="81">
        <f>K12*13</f>
        <v>51.349999999997635</v>
      </c>
      <c r="N12" s="82"/>
      <c r="O12" s="83">
        <f t="shared" si="3"/>
        <v>0</v>
      </c>
      <c r="P12" s="83">
        <f t="shared" si="4"/>
        <v>0</v>
      </c>
    </row>
    <row r="13" spans="1:16" ht="15.75" customHeight="1">
      <c r="A13" s="86" t="s">
        <v>101</v>
      </c>
      <c r="B13" s="77">
        <v>1763.8925</v>
      </c>
      <c r="C13" s="77">
        <v>1787.2925</v>
      </c>
      <c r="D13" s="77">
        <v>1831.3925</v>
      </c>
      <c r="E13" s="77">
        <v>1844.6225000000002</v>
      </c>
      <c r="F13" s="78">
        <f t="shared" si="0"/>
        <v>23.40000000000009</v>
      </c>
      <c r="G13" s="78">
        <f t="shared" si="1"/>
        <v>67.5</v>
      </c>
      <c r="H13" s="79">
        <f t="shared" si="2"/>
        <v>80.73000000000025</v>
      </c>
      <c r="I13" s="84"/>
      <c r="J13" s="84"/>
      <c r="K13" s="84"/>
      <c r="L13" s="84"/>
      <c r="M13" s="85"/>
      <c r="N13" s="82"/>
      <c r="O13" s="83">
        <f t="shared" si="3"/>
        <v>0</v>
      </c>
      <c r="P13" s="83">
        <f t="shared" si="4"/>
        <v>0</v>
      </c>
    </row>
    <row r="14" spans="1:17" ht="15.75" customHeight="1">
      <c r="A14" s="86" t="s">
        <v>102</v>
      </c>
      <c r="B14" s="77">
        <v>1825.11</v>
      </c>
      <c r="C14" s="77">
        <v>1849.4099999999999</v>
      </c>
      <c r="D14" s="77">
        <v>1894.9099999999999</v>
      </c>
      <c r="E14" s="77">
        <v>1908.6000000000001</v>
      </c>
      <c r="F14" s="78">
        <f t="shared" si="0"/>
        <v>24.299999999999955</v>
      </c>
      <c r="G14" s="78">
        <f t="shared" si="1"/>
        <v>69.79999999999995</v>
      </c>
      <c r="H14" s="79">
        <f t="shared" si="2"/>
        <v>83.49000000000024</v>
      </c>
      <c r="I14" s="80">
        <f>F14-$F$18</f>
        <v>2.7999999999999545</v>
      </c>
      <c r="J14" s="80">
        <f>G14-$G$18</f>
        <v>7.7999999999999545</v>
      </c>
      <c r="K14" s="80">
        <f>H14-$H$18</f>
        <v>9.330000000000382</v>
      </c>
      <c r="L14" s="79">
        <f>I14*2+J14+K14*10</f>
        <v>106.70000000000368</v>
      </c>
      <c r="M14" s="81">
        <f>K14*13</f>
        <v>121.29000000000497</v>
      </c>
      <c r="N14" s="82">
        <v>1</v>
      </c>
      <c r="O14" s="83">
        <f t="shared" si="3"/>
        <v>106.70000000000368</v>
      </c>
      <c r="P14" s="83">
        <f t="shared" si="4"/>
        <v>121.29000000000497</v>
      </c>
      <c r="Q14" s="63" t="s">
        <v>132</v>
      </c>
    </row>
    <row r="15" spans="1:16" ht="15.75" customHeight="1">
      <c r="A15" s="86" t="s">
        <v>103</v>
      </c>
      <c r="B15" s="77">
        <v>1760.0091666666667</v>
      </c>
      <c r="C15" s="77">
        <v>1783.4091666666668</v>
      </c>
      <c r="D15" s="77">
        <v>1827.3091666666667</v>
      </c>
      <c r="E15" s="77">
        <v>1840.5091666666667</v>
      </c>
      <c r="F15" s="78">
        <f t="shared" si="0"/>
        <v>23.40000000000009</v>
      </c>
      <c r="G15" s="78">
        <f t="shared" si="1"/>
        <v>67.29999999999995</v>
      </c>
      <c r="H15" s="79">
        <f t="shared" si="2"/>
        <v>80.5</v>
      </c>
      <c r="I15" s="80">
        <f>F15-$F$18</f>
        <v>1.900000000000091</v>
      </c>
      <c r="J15" s="80">
        <f>G15-$G$18</f>
        <v>5.2999999999999545</v>
      </c>
      <c r="K15" s="80">
        <f>H15-$H$18</f>
        <v>6.3400000000001455</v>
      </c>
      <c r="L15" s="79">
        <f>I15*2+J15+K15*10</f>
        <v>72.50000000000159</v>
      </c>
      <c r="M15" s="81">
        <f>K15*13</f>
        <v>82.42000000000189</v>
      </c>
      <c r="N15" s="82">
        <v>1</v>
      </c>
      <c r="O15" s="83">
        <f t="shared" si="3"/>
        <v>72.50000000000159</v>
      </c>
      <c r="P15" s="83">
        <f t="shared" si="4"/>
        <v>82.42000000000189</v>
      </c>
    </row>
    <row r="16" spans="1:16" ht="15.75" customHeight="1">
      <c r="A16" s="86" t="s">
        <v>104</v>
      </c>
      <c r="B16" s="77">
        <v>1706.0516666666665</v>
      </c>
      <c r="C16" s="77">
        <v>1728.7516666666666</v>
      </c>
      <c r="D16" s="77">
        <v>1771.3516666666665</v>
      </c>
      <c r="E16" s="77">
        <v>1784.1516666666666</v>
      </c>
      <c r="F16" s="78">
        <f t="shared" si="0"/>
        <v>22.700000000000045</v>
      </c>
      <c r="G16" s="78">
        <f t="shared" si="1"/>
        <v>65.29999999999995</v>
      </c>
      <c r="H16" s="79">
        <f t="shared" si="2"/>
        <v>78.10000000000014</v>
      </c>
      <c r="I16" s="80">
        <f>F16-$F$18</f>
        <v>1.2000000000000455</v>
      </c>
      <c r="J16" s="80">
        <f>G16-$G$18</f>
        <v>3.2999999999999545</v>
      </c>
      <c r="K16" s="80">
        <f>H16-$H$18</f>
        <v>3.940000000000282</v>
      </c>
      <c r="L16" s="79">
        <f>I16*2+J16+K16*10</f>
        <v>45.100000000002865</v>
      </c>
      <c r="M16" s="81">
        <f>K16*13</f>
        <v>51.220000000003665</v>
      </c>
      <c r="N16" s="82"/>
      <c r="O16" s="83">
        <f t="shared" si="3"/>
        <v>0</v>
      </c>
      <c r="P16" s="83">
        <f t="shared" si="4"/>
        <v>0</v>
      </c>
    </row>
    <row r="17" spans="1:17" ht="15.75" customHeight="1">
      <c r="A17" s="86" t="s">
        <v>105</v>
      </c>
      <c r="B17" s="77">
        <v>1659.8216666666667</v>
      </c>
      <c r="C17" s="77">
        <v>1681.9216666666666</v>
      </c>
      <c r="D17" s="77">
        <v>1723.3216666666667</v>
      </c>
      <c r="E17" s="77">
        <v>1735.7716666666665</v>
      </c>
      <c r="F17" s="78">
        <f t="shared" si="0"/>
        <v>22.09999999999991</v>
      </c>
      <c r="G17" s="78">
        <f t="shared" si="1"/>
        <v>63.5</v>
      </c>
      <c r="H17" s="79">
        <f t="shared" si="2"/>
        <v>75.94999999999982</v>
      </c>
      <c r="I17" s="80">
        <f>F17-$F$18</f>
        <v>0.599999999999909</v>
      </c>
      <c r="J17" s="80">
        <f>G17-$G$18</f>
        <v>1.5</v>
      </c>
      <c r="K17" s="80">
        <f>H17-$H$18</f>
        <v>1.7899999999999636</v>
      </c>
      <c r="L17" s="79">
        <f>I17*2+J17+K17*10</f>
        <v>20.599999999999454</v>
      </c>
      <c r="M17" s="81">
        <f>K17*13</f>
        <v>23.269999999999527</v>
      </c>
      <c r="N17" s="82">
        <v>1</v>
      </c>
      <c r="O17" s="83">
        <f t="shared" si="3"/>
        <v>20.599999999999454</v>
      </c>
      <c r="P17" s="83">
        <f t="shared" si="4"/>
        <v>23.269999999999527</v>
      </c>
      <c r="Q17" s="63" t="s">
        <v>134</v>
      </c>
    </row>
    <row r="18" spans="1:16" ht="15.75" customHeight="1">
      <c r="A18" s="86" t="s">
        <v>106</v>
      </c>
      <c r="B18" s="77">
        <v>1621.1791666666668</v>
      </c>
      <c r="C18" s="77">
        <v>1642.6791666666668</v>
      </c>
      <c r="D18" s="77">
        <v>1683.1791666666668</v>
      </c>
      <c r="E18" s="77">
        <v>1695.3391666666666</v>
      </c>
      <c r="F18" s="78">
        <f t="shared" si="0"/>
        <v>21.5</v>
      </c>
      <c r="G18" s="78">
        <f t="shared" si="1"/>
        <v>62</v>
      </c>
      <c r="H18" s="79">
        <f t="shared" si="2"/>
        <v>74.15999999999985</v>
      </c>
      <c r="I18" s="84"/>
      <c r="J18" s="84"/>
      <c r="K18" s="84"/>
      <c r="L18" s="84"/>
      <c r="M18" s="85"/>
      <c r="N18" s="82">
        <v>1</v>
      </c>
      <c r="O18" s="83">
        <f t="shared" si="3"/>
        <v>0</v>
      </c>
      <c r="P18" s="83">
        <f t="shared" si="4"/>
        <v>0</v>
      </c>
    </row>
    <row r="19" spans="1:17" ht="15.75" customHeight="1">
      <c r="A19" s="76" t="s">
        <v>107</v>
      </c>
      <c r="B19" s="77">
        <v>1656.5333333333335</v>
      </c>
      <c r="C19" s="77">
        <v>1678.5333333333335</v>
      </c>
      <c r="D19" s="77">
        <v>1719.9333333333336</v>
      </c>
      <c r="E19" s="77">
        <v>1732.3533333333335</v>
      </c>
      <c r="F19" s="78">
        <f t="shared" si="0"/>
        <v>22</v>
      </c>
      <c r="G19" s="78">
        <f t="shared" si="1"/>
        <v>63.40000000000009</v>
      </c>
      <c r="H19" s="79">
        <f t="shared" si="2"/>
        <v>75.81999999999994</v>
      </c>
      <c r="I19" s="80">
        <f>F19-$F$23</f>
        <v>1.7999999999999545</v>
      </c>
      <c r="J19" s="80">
        <f>G19-$G$23</f>
        <v>5.300000000000182</v>
      </c>
      <c r="K19" s="80">
        <f>H19-$H$23</f>
        <v>6.329999999999927</v>
      </c>
      <c r="L19" s="79">
        <f>I19*2+J19+K19*10</f>
        <v>72.19999999999936</v>
      </c>
      <c r="M19" s="81">
        <f>K19*13</f>
        <v>82.28999999999905</v>
      </c>
      <c r="N19" s="82"/>
      <c r="O19" s="83">
        <f t="shared" si="3"/>
        <v>0</v>
      </c>
      <c r="P19" s="83">
        <f t="shared" si="4"/>
        <v>0</v>
      </c>
      <c r="Q19" s="63" t="s">
        <v>108</v>
      </c>
    </row>
    <row r="20" spans="1:16" ht="15.75" customHeight="1">
      <c r="A20" s="76" t="s">
        <v>109</v>
      </c>
      <c r="B20" s="77">
        <v>1595.2983333333334</v>
      </c>
      <c r="C20" s="77">
        <v>1616.4983333333334</v>
      </c>
      <c r="D20" s="77">
        <v>1656.2983333333334</v>
      </c>
      <c r="E20" s="77">
        <v>1668.2583333333332</v>
      </c>
      <c r="F20" s="78">
        <f t="shared" si="0"/>
        <v>21.200000000000045</v>
      </c>
      <c r="G20" s="78">
        <f t="shared" si="1"/>
        <v>61</v>
      </c>
      <c r="H20" s="79">
        <f t="shared" si="2"/>
        <v>72.95999999999981</v>
      </c>
      <c r="I20" s="80">
        <f>F20-$F$23</f>
        <v>1</v>
      </c>
      <c r="J20" s="80">
        <f>G20-$G$23</f>
        <v>2.900000000000091</v>
      </c>
      <c r="K20" s="80">
        <f>H20-$H$23</f>
        <v>3.4699999999998</v>
      </c>
      <c r="L20" s="79">
        <f>I20*2+J20+K20*10</f>
        <v>39.59999999999809</v>
      </c>
      <c r="M20" s="81">
        <f>K20*13</f>
        <v>45.1099999999974</v>
      </c>
      <c r="N20" s="82"/>
      <c r="O20" s="83">
        <f t="shared" si="3"/>
        <v>0</v>
      </c>
      <c r="P20" s="83">
        <f t="shared" si="4"/>
        <v>0</v>
      </c>
    </row>
    <row r="21" spans="1:17" ht="15.75" customHeight="1">
      <c r="A21" s="76" t="s">
        <v>110</v>
      </c>
      <c r="B21" s="77">
        <v>1567.3991666666668</v>
      </c>
      <c r="C21" s="77">
        <v>1588.1991666666668</v>
      </c>
      <c r="D21" s="77">
        <v>1627.3991666666668</v>
      </c>
      <c r="E21" s="77">
        <v>1639.1591666666666</v>
      </c>
      <c r="F21" s="78">
        <f t="shared" si="0"/>
        <v>20.799999999999955</v>
      </c>
      <c r="G21" s="78">
        <f t="shared" si="1"/>
        <v>60</v>
      </c>
      <c r="H21" s="79">
        <f t="shared" si="2"/>
        <v>71.75999999999976</v>
      </c>
      <c r="I21" s="80">
        <f>F21-$F$23</f>
        <v>0.599999999999909</v>
      </c>
      <c r="J21" s="80">
        <f>G21-$G$23</f>
        <v>1.900000000000091</v>
      </c>
      <c r="K21" s="80">
        <f>H21-$H$23</f>
        <v>2.2699999999997544</v>
      </c>
      <c r="L21" s="79">
        <f>I21*2+J21+K21*10</f>
        <v>25.799999999997453</v>
      </c>
      <c r="M21" s="81">
        <f>K21*13</f>
        <v>29.509999999996808</v>
      </c>
      <c r="N21" s="82"/>
      <c r="O21" s="83">
        <f t="shared" si="3"/>
        <v>0</v>
      </c>
      <c r="P21" s="83">
        <f t="shared" si="4"/>
        <v>0</v>
      </c>
      <c r="Q21" s="63" t="s">
        <v>111</v>
      </c>
    </row>
    <row r="22" spans="1:16" ht="15.75" customHeight="1">
      <c r="A22" s="76" t="s">
        <v>112</v>
      </c>
      <c r="B22" s="77">
        <v>1541.3841666666667</v>
      </c>
      <c r="C22" s="77">
        <v>1561.8841666666667</v>
      </c>
      <c r="D22" s="77">
        <v>1600.3841666666667</v>
      </c>
      <c r="E22" s="77">
        <v>1611.944166666667</v>
      </c>
      <c r="F22" s="78">
        <f t="shared" si="0"/>
        <v>20.5</v>
      </c>
      <c r="G22" s="78">
        <f t="shared" si="1"/>
        <v>59</v>
      </c>
      <c r="H22" s="79">
        <f t="shared" si="2"/>
        <v>70.56000000000017</v>
      </c>
      <c r="I22" s="80">
        <f>F22-$F$23</f>
        <v>0.2999999999999545</v>
      </c>
      <c r="J22" s="80">
        <f>G22-$G$23</f>
        <v>0.900000000000091</v>
      </c>
      <c r="K22" s="80">
        <f>H22-$H$23</f>
        <v>1.0700000000001637</v>
      </c>
      <c r="L22" s="79">
        <f>I22*2+J22+K22*10</f>
        <v>12.200000000001637</v>
      </c>
      <c r="M22" s="81">
        <f>K22*13</f>
        <v>13.910000000002128</v>
      </c>
      <c r="N22" s="82"/>
      <c r="O22" s="83">
        <f t="shared" si="3"/>
        <v>0</v>
      </c>
      <c r="P22" s="83">
        <f t="shared" si="4"/>
        <v>0</v>
      </c>
    </row>
    <row r="23" spans="1:16" ht="15.75" customHeight="1">
      <c r="A23" s="76" t="s">
        <v>113</v>
      </c>
      <c r="B23" s="77">
        <v>1519.1599999999999</v>
      </c>
      <c r="C23" s="77">
        <v>1539.36</v>
      </c>
      <c r="D23" s="77">
        <v>1577.2599999999998</v>
      </c>
      <c r="E23" s="77">
        <v>1588.6499999999999</v>
      </c>
      <c r="F23" s="78">
        <f t="shared" si="0"/>
        <v>20.200000000000045</v>
      </c>
      <c r="G23" s="78">
        <f t="shared" si="1"/>
        <v>58.09999999999991</v>
      </c>
      <c r="H23" s="79">
        <f t="shared" si="2"/>
        <v>69.49000000000001</v>
      </c>
      <c r="I23" s="84"/>
      <c r="J23" s="84"/>
      <c r="K23" s="84"/>
      <c r="L23" s="84"/>
      <c r="M23" s="85"/>
      <c r="N23" s="82"/>
      <c r="O23" s="83">
        <f t="shared" si="3"/>
        <v>0</v>
      </c>
      <c r="P23" s="83">
        <f t="shared" si="4"/>
        <v>0</v>
      </c>
    </row>
    <row r="24" spans="1:16" ht="15.75" customHeight="1">
      <c r="A24" s="86" t="s">
        <v>114</v>
      </c>
      <c r="B24" s="77">
        <v>1656.5333333333335</v>
      </c>
      <c r="C24" s="77">
        <v>1678.5333333333335</v>
      </c>
      <c r="D24" s="77">
        <v>1719.9333333333336</v>
      </c>
      <c r="E24" s="77">
        <v>1732.3533333333335</v>
      </c>
      <c r="F24" s="78">
        <f t="shared" si="0"/>
        <v>22</v>
      </c>
      <c r="G24" s="78">
        <f t="shared" si="1"/>
        <v>63.40000000000009</v>
      </c>
      <c r="H24" s="79">
        <f t="shared" si="2"/>
        <v>75.81999999999994</v>
      </c>
      <c r="I24" s="80">
        <f aca="true" t="shared" si="5" ref="I24:I29">F24-$F$30</f>
        <v>2.900000000000091</v>
      </c>
      <c r="J24" s="80">
        <f aca="true" t="shared" si="6" ref="J24:J29">G24-$G$30</f>
        <v>8.400000000000091</v>
      </c>
      <c r="K24" s="80">
        <f aca="true" t="shared" si="7" ref="K24:K29">H24-$H$30</f>
        <v>10.039999999999964</v>
      </c>
      <c r="L24" s="79">
        <f aca="true" t="shared" si="8" ref="L24:L29">I24*2+J24+K24*10</f>
        <v>114.59999999999991</v>
      </c>
      <c r="M24" s="81">
        <f aca="true" t="shared" si="9" ref="M24:M29">K24*13</f>
        <v>130.51999999999953</v>
      </c>
      <c r="N24" s="82"/>
      <c r="O24" s="83">
        <f t="shared" si="3"/>
        <v>0</v>
      </c>
      <c r="P24" s="83">
        <f t="shared" si="4"/>
        <v>0</v>
      </c>
    </row>
    <row r="25" spans="1:16" ht="15.75" customHeight="1">
      <c r="A25" s="86" t="s">
        <v>115</v>
      </c>
      <c r="B25" s="77">
        <v>1595.2983333333334</v>
      </c>
      <c r="C25" s="77">
        <v>1616.4983333333334</v>
      </c>
      <c r="D25" s="77">
        <v>1656.2983333333334</v>
      </c>
      <c r="E25" s="77">
        <v>1668.2583333333332</v>
      </c>
      <c r="F25" s="78">
        <f t="shared" si="0"/>
        <v>21.200000000000045</v>
      </c>
      <c r="G25" s="78">
        <f t="shared" si="1"/>
        <v>61</v>
      </c>
      <c r="H25" s="79">
        <f t="shared" si="2"/>
        <v>72.95999999999981</v>
      </c>
      <c r="I25" s="80">
        <f t="shared" si="5"/>
        <v>2.1000000000001364</v>
      </c>
      <c r="J25" s="80">
        <f t="shared" si="6"/>
        <v>6</v>
      </c>
      <c r="K25" s="80">
        <f t="shared" si="7"/>
        <v>7.179999999999836</v>
      </c>
      <c r="L25" s="79">
        <f t="shared" si="8"/>
        <v>81.99999999999864</v>
      </c>
      <c r="M25" s="81">
        <f t="shared" si="9"/>
        <v>93.33999999999787</v>
      </c>
      <c r="N25" s="82"/>
      <c r="O25" s="83">
        <f t="shared" si="3"/>
        <v>0</v>
      </c>
      <c r="P25" s="83">
        <f t="shared" si="4"/>
        <v>0</v>
      </c>
    </row>
    <row r="26" spans="1:16" ht="15.75" customHeight="1">
      <c r="A26" s="86" t="s">
        <v>116</v>
      </c>
      <c r="B26" s="77">
        <v>1567.3991666666668</v>
      </c>
      <c r="C26" s="77">
        <v>1588.1991666666668</v>
      </c>
      <c r="D26" s="77">
        <v>1627.3991666666668</v>
      </c>
      <c r="E26" s="77">
        <v>1639.1591666666666</v>
      </c>
      <c r="F26" s="78">
        <f t="shared" si="0"/>
        <v>20.799999999999955</v>
      </c>
      <c r="G26" s="78">
        <f t="shared" si="1"/>
        <v>60</v>
      </c>
      <c r="H26" s="79">
        <f t="shared" si="2"/>
        <v>71.75999999999976</v>
      </c>
      <c r="I26" s="80">
        <f t="shared" si="5"/>
        <v>1.7000000000000455</v>
      </c>
      <c r="J26" s="80">
        <f t="shared" si="6"/>
        <v>5</v>
      </c>
      <c r="K26" s="80">
        <f t="shared" si="7"/>
        <v>5.979999999999791</v>
      </c>
      <c r="L26" s="79">
        <f t="shared" si="8"/>
        <v>68.199999999998</v>
      </c>
      <c r="M26" s="81">
        <f t="shared" si="9"/>
        <v>77.73999999999728</v>
      </c>
      <c r="N26" s="82"/>
      <c r="O26" s="83">
        <f t="shared" si="3"/>
        <v>0</v>
      </c>
      <c r="P26" s="83">
        <f t="shared" si="4"/>
        <v>0</v>
      </c>
    </row>
    <row r="27" spans="1:18" ht="15.75" customHeight="1">
      <c r="A27" s="86" t="s">
        <v>117</v>
      </c>
      <c r="B27" s="77">
        <v>1541.3841666666667</v>
      </c>
      <c r="C27" s="77">
        <v>1561.8841666666667</v>
      </c>
      <c r="D27" s="77">
        <v>1600.3841666666667</v>
      </c>
      <c r="E27" s="77">
        <v>1611.944166666667</v>
      </c>
      <c r="F27" s="78">
        <f t="shared" si="0"/>
        <v>20.5</v>
      </c>
      <c r="G27" s="78">
        <f t="shared" si="1"/>
        <v>59</v>
      </c>
      <c r="H27" s="79">
        <f t="shared" si="2"/>
        <v>70.56000000000017</v>
      </c>
      <c r="I27" s="80">
        <f t="shared" si="5"/>
        <v>1.400000000000091</v>
      </c>
      <c r="J27" s="80">
        <f t="shared" si="6"/>
        <v>4</v>
      </c>
      <c r="K27" s="80">
        <f t="shared" si="7"/>
        <v>4.7800000000002</v>
      </c>
      <c r="L27" s="79">
        <f t="shared" si="8"/>
        <v>54.60000000000218</v>
      </c>
      <c r="M27" s="81">
        <f t="shared" si="9"/>
        <v>62.1400000000026</v>
      </c>
      <c r="N27" s="82"/>
      <c r="O27" s="83">
        <f t="shared" si="3"/>
        <v>0</v>
      </c>
      <c r="P27" s="83">
        <f t="shared" si="4"/>
        <v>0</v>
      </c>
      <c r="R27" s="63" t="s">
        <v>118</v>
      </c>
    </row>
    <row r="28" spans="1:16" ht="15.75" customHeight="1">
      <c r="A28" s="86" t="s">
        <v>119</v>
      </c>
      <c r="B28" s="77">
        <v>1519.1599999999999</v>
      </c>
      <c r="C28" s="77">
        <v>1539.36</v>
      </c>
      <c r="D28" s="77">
        <v>1577.2599999999998</v>
      </c>
      <c r="E28" s="77">
        <v>1588.6499999999999</v>
      </c>
      <c r="F28" s="78">
        <f t="shared" si="0"/>
        <v>20.200000000000045</v>
      </c>
      <c r="G28" s="78">
        <f t="shared" si="1"/>
        <v>58.09999999999991</v>
      </c>
      <c r="H28" s="79">
        <f t="shared" si="2"/>
        <v>69.49000000000001</v>
      </c>
      <c r="I28" s="80">
        <f t="shared" si="5"/>
        <v>1.1000000000001364</v>
      </c>
      <c r="J28" s="80">
        <f t="shared" si="6"/>
        <v>3.099999999999909</v>
      </c>
      <c r="K28" s="80">
        <f t="shared" si="7"/>
        <v>3.7100000000000364</v>
      </c>
      <c r="L28" s="79">
        <f t="shared" si="8"/>
        <v>42.400000000000546</v>
      </c>
      <c r="M28" s="81">
        <f t="shared" si="9"/>
        <v>48.23000000000047</v>
      </c>
      <c r="N28" s="82">
        <v>1</v>
      </c>
      <c r="O28" s="83">
        <f t="shared" si="3"/>
        <v>42.400000000000546</v>
      </c>
      <c r="P28" s="83">
        <f t="shared" si="4"/>
        <v>48.23000000000047</v>
      </c>
    </row>
    <row r="29" spans="1:16" ht="15.75" customHeight="1">
      <c r="A29" s="86" t="s">
        <v>120</v>
      </c>
      <c r="B29" s="77">
        <v>1460.9675</v>
      </c>
      <c r="C29" s="77">
        <v>1480.3675</v>
      </c>
      <c r="D29" s="77">
        <v>1516.8675</v>
      </c>
      <c r="E29" s="77">
        <v>1527.8275</v>
      </c>
      <c r="F29" s="78">
        <f t="shared" si="0"/>
        <v>19.40000000000009</v>
      </c>
      <c r="G29" s="78">
        <f t="shared" si="1"/>
        <v>55.90000000000009</v>
      </c>
      <c r="H29" s="79">
        <f t="shared" si="2"/>
        <v>66.86000000000013</v>
      </c>
      <c r="I29" s="80">
        <f t="shared" si="5"/>
        <v>0.3000000000001819</v>
      </c>
      <c r="J29" s="80">
        <f t="shared" si="6"/>
        <v>0.900000000000091</v>
      </c>
      <c r="K29" s="80">
        <f t="shared" si="7"/>
        <v>1.0800000000001546</v>
      </c>
      <c r="L29" s="79">
        <f t="shared" si="8"/>
        <v>12.300000000002001</v>
      </c>
      <c r="M29" s="81">
        <f t="shared" si="9"/>
        <v>14.04000000000201</v>
      </c>
      <c r="N29" s="82"/>
      <c r="O29" s="83">
        <f t="shared" si="3"/>
        <v>0</v>
      </c>
      <c r="P29" s="83">
        <f t="shared" si="4"/>
        <v>0</v>
      </c>
    </row>
    <row r="30" spans="1:17" ht="15.75" customHeight="1">
      <c r="A30" s="86" t="s">
        <v>121</v>
      </c>
      <c r="B30" s="77">
        <v>1437.0591666666667</v>
      </c>
      <c r="C30" s="77">
        <v>1456.1591666666666</v>
      </c>
      <c r="D30" s="77">
        <v>1492.0591666666667</v>
      </c>
      <c r="E30" s="77">
        <v>1502.8391666666666</v>
      </c>
      <c r="F30" s="78">
        <f t="shared" si="0"/>
        <v>19.09999999999991</v>
      </c>
      <c r="G30" s="78">
        <f t="shared" si="1"/>
        <v>55</v>
      </c>
      <c r="H30" s="79">
        <f t="shared" si="2"/>
        <v>65.77999999999997</v>
      </c>
      <c r="I30" s="84"/>
      <c r="J30" s="84"/>
      <c r="K30" s="84"/>
      <c r="L30" s="84"/>
      <c r="M30" s="85"/>
      <c r="N30" s="82">
        <v>3</v>
      </c>
      <c r="O30" s="83">
        <f t="shared" si="3"/>
        <v>0</v>
      </c>
      <c r="P30" s="83">
        <f t="shared" si="4"/>
        <v>0</v>
      </c>
      <c r="Q30" s="63" t="s">
        <v>133</v>
      </c>
    </row>
    <row r="31" spans="1:16" ht="15.75" customHeight="1">
      <c r="A31" s="86" t="s">
        <v>122</v>
      </c>
      <c r="B31" s="77">
        <v>1461.6375</v>
      </c>
      <c r="C31" s="77">
        <v>1481.0375000000001</v>
      </c>
      <c r="D31" s="77">
        <v>1517.5375000000001</v>
      </c>
      <c r="E31" s="77">
        <v>1528.4975000000002</v>
      </c>
      <c r="F31" s="78">
        <f t="shared" si="0"/>
        <v>19.40000000000009</v>
      </c>
      <c r="G31" s="78">
        <f t="shared" si="1"/>
        <v>55.90000000000009</v>
      </c>
      <c r="H31" s="79">
        <f t="shared" si="2"/>
        <v>66.86000000000013</v>
      </c>
      <c r="I31" s="80">
        <f>F31-$F$35</f>
        <v>1.300000000000182</v>
      </c>
      <c r="J31" s="80">
        <f>G31-$G$35</f>
        <v>3.900000000000091</v>
      </c>
      <c r="K31" s="80">
        <f>H31-$H$35</f>
        <v>4.6599999999998545</v>
      </c>
      <c r="L31" s="79">
        <f>I31*2+J31+K31*10</f>
        <v>53.099999999999</v>
      </c>
      <c r="M31" s="81">
        <f>K31*13</f>
        <v>60.57999999999811</v>
      </c>
      <c r="N31" s="82"/>
      <c r="O31" s="83">
        <f t="shared" si="3"/>
        <v>0</v>
      </c>
      <c r="P31" s="83">
        <f t="shared" si="4"/>
        <v>0</v>
      </c>
    </row>
    <row r="32" spans="1:16" ht="15.75" customHeight="1">
      <c r="A32" s="86" t="s">
        <v>123</v>
      </c>
      <c r="B32" s="77">
        <v>1432.005</v>
      </c>
      <c r="C32" s="77">
        <v>1451.005</v>
      </c>
      <c r="D32" s="77">
        <v>1486.805</v>
      </c>
      <c r="E32" s="77">
        <v>1497.545</v>
      </c>
      <c r="F32" s="78">
        <f t="shared" si="0"/>
        <v>19</v>
      </c>
      <c r="G32" s="78">
        <f t="shared" si="1"/>
        <v>54.799999999999955</v>
      </c>
      <c r="H32" s="79">
        <f t="shared" si="2"/>
        <v>65.53999999999996</v>
      </c>
      <c r="I32" s="80">
        <f>F32-$F$35</f>
        <v>0.900000000000091</v>
      </c>
      <c r="J32" s="80">
        <f>G32-$G$35</f>
        <v>2.7999999999999545</v>
      </c>
      <c r="K32" s="80">
        <f>H32-$H$35</f>
        <v>3.3399999999996908</v>
      </c>
      <c r="L32" s="79">
        <f>I32*2+J32+K32*10</f>
        <v>37.999999999997044</v>
      </c>
      <c r="M32" s="81">
        <f>K32*13</f>
        <v>43.41999999999598</v>
      </c>
      <c r="N32" s="82"/>
      <c r="O32" s="83">
        <f t="shared" si="3"/>
        <v>0</v>
      </c>
      <c r="P32" s="83">
        <f t="shared" si="4"/>
        <v>0</v>
      </c>
    </row>
    <row r="33" spans="1:16" ht="15.75" customHeight="1">
      <c r="A33" s="86" t="s">
        <v>124</v>
      </c>
      <c r="B33" s="77">
        <v>1407.03</v>
      </c>
      <c r="C33" s="77">
        <v>1425.73</v>
      </c>
      <c r="D33" s="77">
        <v>1460.83</v>
      </c>
      <c r="E33" s="77">
        <v>1471.38</v>
      </c>
      <c r="F33" s="78">
        <f t="shared" si="0"/>
        <v>18.700000000000045</v>
      </c>
      <c r="G33" s="78">
        <f t="shared" si="1"/>
        <v>53.799999999999955</v>
      </c>
      <c r="H33" s="79">
        <f t="shared" si="2"/>
        <v>64.35000000000014</v>
      </c>
      <c r="I33" s="80">
        <f>F33-$F$35</f>
        <v>0.6000000000001364</v>
      </c>
      <c r="J33" s="80">
        <f>G33-$G$35</f>
        <v>1.7999999999999545</v>
      </c>
      <c r="K33" s="80">
        <f>H33-$H$35</f>
        <v>2.1499999999998636</v>
      </c>
      <c r="L33" s="79">
        <f>I33*2+J33+K33*10</f>
        <v>24.499999999998863</v>
      </c>
      <c r="M33" s="81">
        <f>K33*13</f>
        <v>27.949999999998226</v>
      </c>
      <c r="N33" s="82"/>
      <c r="O33" s="83">
        <f t="shared" si="3"/>
        <v>0</v>
      </c>
      <c r="P33" s="83">
        <f t="shared" si="4"/>
        <v>0</v>
      </c>
    </row>
    <row r="34" spans="1:16" ht="15.75" customHeight="1">
      <c r="A34" s="86" t="s">
        <v>125</v>
      </c>
      <c r="B34" s="77">
        <v>1377.8291666666667</v>
      </c>
      <c r="C34" s="77">
        <v>1396.1291666666666</v>
      </c>
      <c r="D34" s="77">
        <v>1430.5291666666667</v>
      </c>
      <c r="E34" s="77">
        <v>1440.8591666666669</v>
      </c>
      <c r="F34" s="78">
        <f t="shared" si="0"/>
        <v>18.299999999999955</v>
      </c>
      <c r="G34" s="78">
        <f t="shared" si="1"/>
        <v>52.700000000000045</v>
      </c>
      <c r="H34" s="79">
        <f t="shared" si="2"/>
        <v>63.0300000000002</v>
      </c>
      <c r="I34" s="80">
        <f>F34-$F$35</f>
        <v>0.20000000000004547</v>
      </c>
      <c r="J34" s="80">
        <f>G34-$G$35</f>
        <v>0.7000000000000455</v>
      </c>
      <c r="K34" s="80">
        <f>H34-$H$35</f>
        <v>0.8299999999999272</v>
      </c>
      <c r="L34" s="79">
        <f>I34*2+J34+K34*10</f>
        <v>9.399999999999409</v>
      </c>
      <c r="M34" s="81">
        <f>K34*13</f>
        <v>10.789999999999054</v>
      </c>
      <c r="N34" s="82"/>
      <c r="O34" s="83">
        <f t="shared" si="3"/>
        <v>0</v>
      </c>
      <c r="P34" s="83">
        <f t="shared" si="4"/>
        <v>0</v>
      </c>
    </row>
    <row r="35" spans="1:16" ht="15.75" customHeight="1" thickBot="1">
      <c r="A35" s="86" t="s">
        <v>126</v>
      </c>
      <c r="B35" s="77">
        <v>1359.5475</v>
      </c>
      <c r="C35" s="77">
        <v>1377.6474999999998</v>
      </c>
      <c r="D35" s="77">
        <v>1411.5475</v>
      </c>
      <c r="E35" s="77">
        <v>1421.7475000000002</v>
      </c>
      <c r="F35" s="78">
        <f t="shared" si="0"/>
        <v>18.09999999999991</v>
      </c>
      <c r="G35" s="78">
        <f t="shared" si="1"/>
        <v>52</v>
      </c>
      <c r="H35" s="79">
        <f t="shared" si="2"/>
        <v>62.20000000000027</v>
      </c>
      <c r="I35" s="84"/>
      <c r="J35" s="84"/>
      <c r="K35" s="84"/>
      <c r="L35" s="85"/>
      <c r="M35" s="85"/>
      <c r="N35" s="87"/>
      <c r="O35" s="83">
        <f t="shared" si="3"/>
        <v>0</v>
      </c>
      <c r="P35" s="83">
        <f t="shared" si="4"/>
        <v>0</v>
      </c>
    </row>
    <row r="36" spans="1:16" ht="16.5" thickBot="1">
      <c r="A36" s="88"/>
      <c r="B36" s="88"/>
      <c r="C36" s="88"/>
      <c r="D36" s="88"/>
      <c r="E36" s="89"/>
      <c r="F36" s="89"/>
      <c r="G36" s="89"/>
      <c r="H36" s="88"/>
      <c r="I36" s="90"/>
      <c r="J36" s="90"/>
      <c r="K36" s="90"/>
      <c r="L36" s="88"/>
      <c r="M36" s="91"/>
      <c r="N36" s="88"/>
      <c r="O36" s="92">
        <f>SUM(O4:O35)</f>
        <v>1097.7999999999952</v>
      </c>
      <c r="P36" s="92">
        <f>SUM(P4:P35)</f>
        <v>1248.9099999999933</v>
      </c>
    </row>
  </sheetData>
  <sheetProtection/>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F18"/>
  <sheetViews>
    <sheetView zoomScalePageLayoutView="0" workbookViewId="0" topLeftCell="A1">
      <selection activeCell="F6" sqref="F6"/>
    </sheetView>
  </sheetViews>
  <sheetFormatPr defaultColWidth="9.140625" defaultRowHeight="12.75"/>
  <cols>
    <col min="1" max="1" width="14.140625" style="0" bestFit="1" customWidth="1"/>
    <col min="2" max="2" width="48.7109375" style="0" bestFit="1" customWidth="1"/>
    <col min="3" max="3" width="33.140625" style="0" bestFit="1" customWidth="1"/>
    <col min="4" max="4" width="20.8515625" style="0" bestFit="1" customWidth="1"/>
    <col min="6" max="6" width="9.28125" style="0" bestFit="1" customWidth="1"/>
  </cols>
  <sheetData>
    <row r="1" spans="1:2" ht="15">
      <c r="A1" s="93" t="s">
        <v>136</v>
      </c>
      <c r="B1" s="93" t="s">
        <v>137</v>
      </c>
    </row>
    <row r="2" ht="15">
      <c r="C2" s="93" t="s">
        <v>138</v>
      </c>
    </row>
    <row r="3" spans="1:4" ht="15">
      <c r="A3" s="94" t="s">
        <v>139</v>
      </c>
      <c r="B3" s="95" t="s">
        <v>140</v>
      </c>
      <c r="C3" s="95" t="s">
        <v>141</v>
      </c>
      <c r="D3" s="95" t="s">
        <v>142</v>
      </c>
    </row>
    <row r="4" spans="1:4" ht="12.75">
      <c r="A4" s="95"/>
      <c r="B4" s="95">
        <v>71.83</v>
      </c>
      <c r="C4" s="95">
        <f>B4*13</f>
        <v>933.79</v>
      </c>
      <c r="D4" s="95">
        <f>C4/13*6</f>
        <v>430.98</v>
      </c>
    </row>
    <row r="5" spans="1:4" ht="15">
      <c r="A5" s="94" t="s">
        <v>143</v>
      </c>
      <c r="B5" s="95" t="s">
        <v>140</v>
      </c>
      <c r="C5" s="95" t="s">
        <v>144</v>
      </c>
      <c r="D5" s="95" t="s">
        <v>145</v>
      </c>
    </row>
    <row r="6" spans="1:6" ht="12.75">
      <c r="A6" s="95"/>
      <c r="B6" s="96">
        <f>C18/13</f>
        <v>411.0884615384617</v>
      </c>
      <c r="C6" s="96">
        <f>C18</f>
        <v>5344.1500000000015</v>
      </c>
      <c r="D6" s="96">
        <f>C6/13*6</f>
        <v>2466.53076923077</v>
      </c>
      <c r="F6" s="102">
        <f>D6+D4</f>
        <v>2897.51076923077</v>
      </c>
    </row>
    <row r="9" ht="15">
      <c r="C9" s="93" t="s">
        <v>146</v>
      </c>
    </row>
    <row r="10" spans="1:4" ht="15">
      <c r="A10" s="94" t="s">
        <v>139</v>
      </c>
      <c r="B10" s="95" t="s">
        <v>140</v>
      </c>
      <c r="C10" s="95" t="s">
        <v>141</v>
      </c>
      <c r="D10" s="95" t="s">
        <v>147</v>
      </c>
    </row>
    <row r="11" spans="1:4" ht="12.75">
      <c r="A11" s="95"/>
      <c r="B11" s="95">
        <v>71.83</v>
      </c>
      <c r="C11" s="95">
        <f>B11*13</f>
        <v>933.79</v>
      </c>
      <c r="D11" s="95">
        <f>C11</f>
        <v>933.79</v>
      </c>
    </row>
    <row r="12" spans="1:4" ht="15">
      <c r="A12" s="94" t="s">
        <v>143</v>
      </c>
      <c r="B12" s="95" t="s">
        <v>140</v>
      </c>
      <c r="C12" s="95" t="s">
        <v>144</v>
      </c>
      <c r="D12" s="95" t="s">
        <v>148</v>
      </c>
    </row>
    <row r="13" spans="1:4" ht="12.75">
      <c r="A13" s="95"/>
      <c r="B13" s="96">
        <f>C18/13</f>
        <v>411.0884615384617</v>
      </c>
      <c r="C13" s="96">
        <f>C6</f>
        <v>5344.1500000000015</v>
      </c>
      <c r="D13" s="96">
        <f>C13</f>
        <v>5344.1500000000015</v>
      </c>
    </row>
    <row r="15" ht="15">
      <c r="A15" s="93" t="s">
        <v>136</v>
      </c>
    </row>
    <row r="16" spans="1:3" ht="12.75">
      <c r="A16" s="95" t="s">
        <v>149</v>
      </c>
      <c r="B16" s="95" t="s">
        <v>97</v>
      </c>
      <c r="C16" s="97">
        <v>26510.86</v>
      </c>
    </row>
    <row r="17" spans="1:3" ht="12.75">
      <c r="A17" s="95" t="s">
        <v>150</v>
      </c>
      <c r="B17" s="95" t="s">
        <v>101</v>
      </c>
      <c r="C17" s="97">
        <v>21166.71</v>
      </c>
    </row>
    <row r="18" ht="12.75">
      <c r="C18" s="98">
        <f>C16-C17</f>
        <v>5344.1500000000015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segretario generale</dc:creator>
  <cp:keywords/>
  <dc:description/>
  <cp:lastModifiedBy>SegretariaPC</cp:lastModifiedBy>
  <cp:lastPrinted>2018-11-09T09:07:39Z</cp:lastPrinted>
  <dcterms:created xsi:type="dcterms:W3CDTF">2016-01-27T18:04:16Z</dcterms:created>
  <dcterms:modified xsi:type="dcterms:W3CDTF">2021-05-21T08:43:08Z</dcterms:modified>
  <cp:category/>
  <cp:version/>
  <cp:contentType/>
  <cp:contentStatus/>
</cp:coreProperties>
</file>